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usica 2015\Operación Estadística\EvidenciasPlanMejoramiento\"/>
    </mc:Choice>
  </mc:AlternateContent>
  <bookViews>
    <workbookView xWindow="0" yWindow="75" windowWidth="11715" windowHeight="5670"/>
  </bookViews>
  <sheets>
    <sheet name="Indicadores" sheetId="1" r:id="rId1"/>
  </sheets>
  <definedNames>
    <definedName name="_xlnm.Print_Area" localSheetId="0">Indicadores!$A$1:$AB$107</definedName>
    <definedName name="_xlnm.Print_Titles" localSheetId="0">Indicadores!$1:$1</definedName>
  </definedNames>
  <calcPr calcId="152511"/>
</workbook>
</file>

<file path=xl/calcChain.xml><?xml version="1.0" encoding="utf-8"?>
<calcChain xmlns="http://schemas.openxmlformats.org/spreadsheetml/2006/main">
  <c r="M107" i="1" l="1"/>
  <c r="D107" i="1" l="1"/>
  <c r="G107" i="1"/>
  <c r="C107" i="1" l="1"/>
  <c r="C105" i="1"/>
  <c r="C106" i="1"/>
  <c r="E99" i="1"/>
  <c r="H99" i="1" s="1"/>
  <c r="E92" i="1"/>
  <c r="H85" i="1" s="1"/>
  <c r="H66" i="1"/>
  <c r="H67" i="1"/>
  <c r="H68" i="1"/>
  <c r="H69" i="1"/>
  <c r="H65" i="1"/>
  <c r="G65" i="1"/>
  <c r="E80" i="1"/>
  <c r="H76" i="1" s="1"/>
  <c r="H6" i="1"/>
  <c r="N6" i="1"/>
  <c r="E7" i="1"/>
  <c r="H7" i="1"/>
  <c r="N7" i="1"/>
  <c r="R7" i="1"/>
  <c r="E8" i="1"/>
  <c r="H8" i="1"/>
  <c r="N8" i="1"/>
  <c r="R8" i="1"/>
  <c r="E9" i="1"/>
  <c r="H9" i="1"/>
  <c r="N9" i="1"/>
  <c r="R9" i="1"/>
  <c r="N107" i="1" l="1"/>
  <c r="H107" i="1"/>
  <c r="E107" i="1"/>
  <c r="H79" i="1"/>
  <c r="H75" i="1"/>
  <c r="H80" i="1"/>
  <c r="H97" i="1"/>
  <c r="H98" i="1"/>
  <c r="H91" i="1"/>
  <c r="H90" i="1"/>
  <c r="H74" i="1"/>
  <c r="H89" i="1"/>
  <c r="H92" i="1"/>
  <c r="H88" i="1"/>
  <c r="H78" i="1"/>
  <c r="H87" i="1"/>
  <c r="H77" i="1"/>
  <c r="H86" i="1"/>
  <c r="J7" i="1"/>
  <c r="P9" i="1"/>
  <c r="P7" i="1"/>
  <c r="P8" i="1"/>
  <c r="J9" i="1"/>
  <c r="J8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14" i="1"/>
  <c r="H60" i="1" l="1"/>
  <c r="G60" i="1"/>
  <c r="G59" i="1"/>
  <c r="G58" i="1"/>
  <c r="G57" i="1"/>
  <c r="H59" i="1"/>
  <c r="H58" i="1"/>
  <c r="H57" i="1"/>
  <c r="G52" i="1"/>
  <c r="G51" i="1"/>
  <c r="G50" i="1"/>
  <c r="H52" i="1"/>
  <c r="H51" i="1"/>
  <c r="H50" i="1"/>
  <c r="J58" i="1" l="1"/>
  <c r="J51" i="1"/>
  <c r="J50" i="1"/>
  <c r="J59" i="1"/>
  <c r="J52" i="1"/>
  <c r="J60" i="1"/>
  <c r="J57" i="1"/>
  <c r="L15" i="1"/>
  <c r="M15" i="1" s="1"/>
  <c r="N15" i="1" s="1"/>
  <c r="T15" i="1" s="1"/>
  <c r="L16" i="1"/>
  <c r="M16" i="1" s="1"/>
  <c r="N16" i="1" s="1"/>
  <c r="T16" i="1" s="1"/>
  <c r="L17" i="1"/>
  <c r="R17" i="1" s="1"/>
  <c r="L18" i="1"/>
  <c r="R18" i="1" s="1"/>
  <c r="L19" i="1"/>
  <c r="L20" i="1"/>
  <c r="L21" i="1"/>
  <c r="L22" i="1"/>
  <c r="L23" i="1"/>
  <c r="L24" i="1"/>
  <c r="R24" i="1" s="1"/>
  <c r="L25" i="1"/>
  <c r="R25" i="1" s="1"/>
  <c r="L26" i="1"/>
  <c r="L27" i="1"/>
  <c r="L28" i="1"/>
  <c r="L29" i="1"/>
  <c r="L30" i="1"/>
  <c r="L31" i="1"/>
  <c r="L32" i="1"/>
  <c r="R32" i="1" s="1"/>
  <c r="L33" i="1"/>
  <c r="R33" i="1" s="1"/>
  <c r="L34" i="1"/>
  <c r="L35" i="1"/>
  <c r="L36" i="1"/>
  <c r="L37" i="1"/>
  <c r="L38" i="1"/>
  <c r="L39" i="1"/>
  <c r="R39" i="1" s="1"/>
  <c r="L40" i="1"/>
  <c r="R40" i="1" s="1"/>
  <c r="L41" i="1"/>
  <c r="L42" i="1"/>
  <c r="L43" i="1"/>
  <c r="L44" i="1"/>
  <c r="L45" i="1"/>
  <c r="L14" i="1"/>
  <c r="J105" i="1"/>
  <c r="H105" i="1"/>
  <c r="H106" i="1"/>
  <c r="I107" i="1" s="1"/>
  <c r="C104" i="1"/>
  <c r="N104" i="1" s="1"/>
  <c r="N106" i="1" l="1"/>
  <c r="O107" i="1" s="1"/>
  <c r="E104" i="1"/>
  <c r="E106" i="1"/>
  <c r="F107" i="1" s="1"/>
  <c r="N105" i="1"/>
  <c r="M44" i="1"/>
  <c r="R44" i="1"/>
  <c r="M42" i="1"/>
  <c r="R42" i="1"/>
  <c r="M38" i="1"/>
  <c r="R38" i="1"/>
  <c r="M45" i="1"/>
  <c r="R45" i="1"/>
  <c r="M43" i="1"/>
  <c r="R43" i="1"/>
  <c r="M41" i="1"/>
  <c r="R41" i="1"/>
  <c r="M37" i="1"/>
  <c r="R37" i="1"/>
  <c r="M35" i="1"/>
  <c r="R35" i="1"/>
  <c r="M34" i="1"/>
  <c r="R34" i="1"/>
  <c r="M30" i="1"/>
  <c r="R30" i="1"/>
  <c r="M28" i="1"/>
  <c r="R28" i="1"/>
  <c r="M26" i="1"/>
  <c r="R26" i="1"/>
  <c r="M22" i="1"/>
  <c r="R22" i="1"/>
  <c r="M20" i="1"/>
  <c r="R20" i="1"/>
  <c r="M39" i="1"/>
  <c r="M32" i="1"/>
  <c r="M24" i="1"/>
  <c r="M17" i="1"/>
  <c r="M14" i="1"/>
  <c r="R14" i="1"/>
  <c r="M36" i="1"/>
  <c r="R36" i="1"/>
  <c r="M31" i="1"/>
  <c r="R31" i="1"/>
  <c r="M29" i="1"/>
  <c r="R29" i="1"/>
  <c r="M27" i="1"/>
  <c r="R27" i="1"/>
  <c r="M23" i="1"/>
  <c r="R23" i="1"/>
  <c r="M21" i="1"/>
  <c r="R21" i="1"/>
  <c r="M19" i="1"/>
  <c r="R19" i="1"/>
  <c r="M40" i="1"/>
  <c r="M33" i="1"/>
  <c r="M25" i="1"/>
  <c r="M18" i="1"/>
  <c r="H104" i="1"/>
  <c r="K104" i="1"/>
  <c r="K105" i="1"/>
  <c r="J106" i="1"/>
  <c r="E105" i="1"/>
  <c r="G28" i="1"/>
  <c r="H28" i="1"/>
  <c r="K28" i="1" s="1"/>
  <c r="G29" i="1"/>
  <c r="H29" i="1"/>
  <c r="K29" i="1" s="1"/>
  <c r="G30" i="1"/>
  <c r="H30" i="1"/>
  <c r="K30" i="1" s="1"/>
  <c r="C99" i="1"/>
  <c r="D99" i="1"/>
  <c r="G99" i="1" s="1"/>
  <c r="D92" i="1"/>
  <c r="G92" i="1" s="1"/>
  <c r="C92" i="1"/>
  <c r="F92" i="1" s="1"/>
  <c r="C80" i="1"/>
  <c r="D80" i="1"/>
  <c r="F69" i="1"/>
  <c r="G69" i="1"/>
  <c r="G68" i="1"/>
  <c r="F68" i="1"/>
  <c r="G67" i="1"/>
  <c r="F67" i="1"/>
  <c r="G66" i="1"/>
  <c r="F66" i="1"/>
  <c r="F65" i="1"/>
  <c r="J65" i="1" s="1"/>
  <c r="F60" i="1"/>
  <c r="I60" i="1" s="1"/>
  <c r="F57" i="1"/>
  <c r="I57" i="1" s="1"/>
  <c r="F59" i="1"/>
  <c r="F58" i="1"/>
  <c r="F51" i="1"/>
  <c r="F52" i="1"/>
  <c r="F50" i="1"/>
  <c r="G14" i="1"/>
  <c r="H14" i="1"/>
  <c r="K14" i="1" s="1"/>
  <c r="G15" i="1"/>
  <c r="R15" i="1" s="1"/>
  <c r="H15" i="1"/>
  <c r="G16" i="1"/>
  <c r="R16" i="1" s="1"/>
  <c r="H16" i="1"/>
  <c r="G17" i="1"/>
  <c r="H17" i="1"/>
  <c r="K17" i="1" s="1"/>
  <c r="G18" i="1"/>
  <c r="H18" i="1"/>
  <c r="K18" i="1" s="1"/>
  <c r="G19" i="1"/>
  <c r="H19" i="1"/>
  <c r="K19" i="1" s="1"/>
  <c r="G20" i="1"/>
  <c r="H20" i="1"/>
  <c r="K20" i="1" s="1"/>
  <c r="G21" i="1"/>
  <c r="H21" i="1"/>
  <c r="K21" i="1" s="1"/>
  <c r="G22" i="1"/>
  <c r="H22" i="1"/>
  <c r="K22" i="1" s="1"/>
  <c r="G23" i="1"/>
  <c r="H23" i="1"/>
  <c r="K23" i="1" s="1"/>
  <c r="G24" i="1"/>
  <c r="H24" i="1"/>
  <c r="K24" i="1" s="1"/>
  <c r="G25" i="1"/>
  <c r="H25" i="1"/>
  <c r="K25" i="1" s="1"/>
  <c r="G26" i="1"/>
  <c r="H26" i="1"/>
  <c r="K26" i="1" s="1"/>
  <c r="G27" i="1"/>
  <c r="H27" i="1"/>
  <c r="K27" i="1" s="1"/>
  <c r="G31" i="1"/>
  <c r="H31" i="1"/>
  <c r="K31" i="1" s="1"/>
  <c r="G32" i="1"/>
  <c r="H32" i="1"/>
  <c r="K32" i="1" s="1"/>
  <c r="G33" i="1"/>
  <c r="H33" i="1"/>
  <c r="K33" i="1" s="1"/>
  <c r="G34" i="1"/>
  <c r="H34" i="1"/>
  <c r="K34" i="1" s="1"/>
  <c r="G35" i="1"/>
  <c r="H35" i="1"/>
  <c r="K35" i="1" s="1"/>
  <c r="G36" i="1"/>
  <c r="H36" i="1"/>
  <c r="K36" i="1" s="1"/>
  <c r="G37" i="1"/>
  <c r="H37" i="1"/>
  <c r="K37" i="1" s="1"/>
  <c r="G38" i="1"/>
  <c r="H38" i="1"/>
  <c r="K38" i="1" s="1"/>
  <c r="G39" i="1"/>
  <c r="H39" i="1"/>
  <c r="K39" i="1" s="1"/>
  <c r="G40" i="1"/>
  <c r="H40" i="1"/>
  <c r="K40" i="1" s="1"/>
  <c r="G41" i="1"/>
  <c r="H41" i="1"/>
  <c r="K41" i="1" s="1"/>
  <c r="G42" i="1"/>
  <c r="H42" i="1"/>
  <c r="K42" i="1" s="1"/>
  <c r="G43" i="1"/>
  <c r="H43" i="1"/>
  <c r="K43" i="1" s="1"/>
  <c r="G44" i="1"/>
  <c r="H44" i="1"/>
  <c r="K44" i="1" s="1"/>
  <c r="G45" i="1"/>
  <c r="H45" i="1"/>
  <c r="K45" i="1" s="1"/>
  <c r="S31" i="1" l="1"/>
  <c r="U31" i="1" s="1"/>
  <c r="N31" i="1"/>
  <c r="T31" i="1" s="1"/>
  <c r="S37" i="1"/>
  <c r="N37" i="1"/>
  <c r="T37" i="1" s="1"/>
  <c r="V37" i="1" s="1"/>
  <c r="S33" i="1"/>
  <c r="N33" i="1"/>
  <c r="T33" i="1" s="1"/>
  <c r="V33" i="1" s="1"/>
  <c r="S40" i="1"/>
  <c r="N40" i="1"/>
  <c r="T40" i="1" s="1"/>
  <c r="V40" i="1" s="1"/>
  <c r="S27" i="1"/>
  <c r="U27" i="1" s="1"/>
  <c r="N27" i="1"/>
  <c r="T27" i="1" s="1"/>
  <c r="S34" i="1"/>
  <c r="N34" i="1"/>
  <c r="T34" i="1" s="1"/>
  <c r="V34" i="1" s="1"/>
  <c r="S44" i="1"/>
  <c r="N44" i="1"/>
  <c r="T44" i="1" s="1"/>
  <c r="V44" i="1" s="1"/>
  <c r="K106" i="1"/>
  <c r="J107" i="1"/>
  <c r="K107" i="1" s="1"/>
  <c r="S17" i="1"/>
  <c r="N17" i="1"/>
  <c r="T17" i="1" s="1"/>
  <c r="S14" i="1"/>
  <c r="N14" i="1"/>
  <c r="T14" i="1" s="1"/>
  <c r="V14" i="1" s="1"/>
  <c r="S43" i="1"/>
  <c r="N43" i="1"/>
  <c r="T43" i="1" s="1"/>
  <c r="V43" i="1" s="1"/>
  <c r="S19" i="1"/>
  <c r="N19" i="1"/>
  <c r="T19" i="1" s="1"/>
  <c r="V19" i="1" s="1"/>
  <c r="S29" i="1"/>
  <c r="N29" i="1"/>
  <c r="T29" i="1" s="1"/>
  <c r="S24" i="1"/>
  <c r="N24" i="1"/>
  <c r="T24" i="1" s="1"/>
  <c r="V24" i="1" s="1"/>
  <c r="S26" i="1"/>
  <c r="N26" i="1"/>
  <c r="T26" i="1" s="1"/>
  <c r="V26" i="1" s="1"/>
  <c r="S35" i="1"/>
  <c r="N35" i="1"/>
  <c r="T35" i="1" s="1"/>
  <c r="V35" i="1" s="1"/>
  <c r="S45" i="1"/>
  <c r="U45" i="1" s="1"/>
  <c r="N45" i="1"/>
  <c r="T45" i="1" s="1"/>
  <c r="S22" i="1"/>
  <c r="N22" i="1"/>
  <c r="T22" i="1" s="1"/>
  <c r="V22" i="1" s="1"/>
  <c r="S32" i="1"/>
  <c r="N32" i="1"/>
  <c r="T32" i="1" s="1"/>
  <c r="V32" i="1" s="1"/>
  <c r="S21" i="1"/>
  <c r="N21" i="1"/>
  <c r="T21" i="1" s="1"/>
  <c r="V21" i="1" s="1"/>
  <c r="S28" i="1"/>
  <c r="U28" i="1" s="1"/>
  <c r="N28" i="1"/>
  <c r="T28" i="1" s="1"/>
  <c r="S18" i="1"/>
  <c r="N18" i="1"/>
  <c r="T18" i="1" s="1"/>
  <c r="V18" i="1" s="1"/>
  <c r="S39" i="1"/>
  <c r="N39" i="1"/>
  <c r="T39" i="1" s="1"/>
  <c r="V39" i="1" s="1"/>
  <c r="S38" i="1"/>
  <c r="N38" i="1"/>
  <c r="T38" i="1" s="1"/>
  <c r="V38" i="1" s="1"/>
  <c r="S25" i="1"/>
  <c r="U25" i="1" s="1"/>
  <c r="N25" i="1"/>
  <c r="T25" i="1" s="1"/>
  <c r="S23" i="1"/>
  <c r="N23" i="1"/>
  <c r="T23" i="1" s="1"/>
  <c r="V23" i="1" s="1"/>
  <c r="S36" i="1"/>
  <c r="N36" i="1"/>
  <c r="T36" i="1" s="1"/>
  <c r="V36" i="1" s="1"/>
  <c r="S20" i="1"/>
  <c r="N20" i="1"/>
  <c r="T20" i="1" s="1"/>
  <c r="V20" i="1" s="1"/>
  <c r="S30" i="1"/>
  <c r="U30" i="1" s="1"/>
  <c r="N30" i="1"/>
  <c r="T30" i="1" s="1"/>
  <c r="S41" i="1"/>
  <c r="N41" i="1"/>
  <c r="T41" i="1" s="1"/>
  <c r="V41" i="1" s="1"/>
  <c r="S42" i="1"/>
  <c r="N42" i="1"/>
  <c r="T42" i="1" s="1"/>
  <c r="V42" i="1" s="1"/>
  <c r="J66" i="1"/>
  <c r="G75" i="1"/>
  <c r="G80" i="1"/>
  <c r="F75" i="1"/>
  <c r="F80" i="1"/>
  <c r="J67" i="1"/>
  <c r="J68" i="1"/>
  <c r="F97" i="1"/>
  <c r="F99" i="1"/>
  <c r="J69" i="1"/>
  <c r="S15" i="1"/>
  <c r="K15" i="1"/>
  <c r="S16" i="1"/>
  <c r="K16" i="1"/>
  <c r="F86" i="1"/>
  <c r="F91" i="1"/>
  <c r="F105" i="1"/>
  <c r="F106" i="1"/>
  <c r="L105" i="1"/>
  <c r="G98" i="1"/>
  <c r="J98" i="1" s="1"/>
  <c r="G97" i="1"/>
  <c r="U26" i="1"/>
  <c r="U24" i="1"/>
  <c r="U22" i="1"/>
  <c r="U20" i="1"/>
  <c r="U17" i="1"/>
  <c r="U29" i="1"/>
  <c r="L106" i="1"/>
  <c r="U14" i="1"/>
  <c r="I105" i="1"/>
  <c r="O106" i="1"/>
  <c r="U41" i="1"/>
  <c r="U37" i="1"/>
  <c r="U34" i="1"/>
  <c r="I106" i="1"/>
  <c r="U43" i="1"/>
  <c r="U39" i="1"/>
  <c r="U35" i="1"/>
  <c r="U32" i="1"/>
  <c r="U42" i="1"/>
  <c r="U38" i="1"/>
  <c r="U23" i="1"/>
  <c r="U19" i="1"/>
  <c r="U44" i="1"/>
  <c r="U40" i="1"/>
  <c r="U36" i="1"/>
  <c r="U33" i="1"/>
  <c r="I52" i="1"/>
  <c r="U21" i="1"/>
  <c r="U18" i="1"/>
  <c r="F89" i="1"/>
  <c r="O105" i="1"/>
  <c r="J30" i="1"/>
  <c r="J29" i="1"/>
  <c r="J28" i="1"/>
  <c r="F87" i="1"/>
  <c r="F85" i="1"/>
  <c r="F90" i="1"/>
  <c r="F88" i="1"/>
  <c r="F98" i="1"/>
  <c r="G78" i="1"/>
  <c r="G76" i="1"/>
  <c r="G79" i="1"/>
  <c r="I69" i="1"/>
  <c r="G74" i="1"/>
  <c r="G77" i="1"/>
  <c r="G85" i="1"/>
  <c r="J85" i="1" s="1"/>
  <c r="G91" i="1"/>
  <c r="J91" i="1" s="1"/>
  <c r="G90" i="1"/>
  <c r="J90" i="1" s="1"/>
  <c r="G89" i="1"/>
  <c r="J89" i="1" s="1"/>
  <c r="G88" i="1"/>
  <c r="J88" i="1" s="1"/>
  <c r="G87" i="1"/>
  <c r="J87" i="1" s="1"/>
  <c r="G86" i="1"/>
  <c r="J86" i="1" s="1"/>
  <c r="I65" i="1"/>
  <c r="I67" i="1"/>
  <c r="I68" i="1"/>
  <c r="F74" i="1"/>
  <c r="F78" i="1"/>
  <c r="F76" i="1"/>
  <c r="F79" i="1"/>
  <c r="F77" i="1"/>
  <c r="I59" i="1"/>
  <c r="I66" i="1"/>
  <c r="I58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27" i="1"/>
  <c r="J26" i="1"/>
  <c r="J25" i="1"/>
  <c r="J24" i="1"/>
  <c r="J23" i="1"/>
  <c r="J22" i="1"/>
  <c r="J21" i="1"/>
  <c r="J20" i="1"/>
  <c r="J19" i="1"/>
  <c r="J18" i="1"/>
  <c r="I51" i="1"/>
  <c r="J17" i="1"/>
  <c r="J16" i="1"/>
  <c r="J15" i="1"/>
  <c r="J14" i="1"/>
  <c r="I50" i="1"/>
  <c r="V30" i="1" l="1"/>
  <c r="V25" i="1"/>
  <c r="V28" i="1"/>
  <c r="V45" i="1"/>
  <c r="V29" i="1"/>
  <c r="V17" i="1"/>
  <c r="V27" i="1"/>
  <c r="V31" i="1"/>
  <c r="L107" i="1"/>
  <c r="U16" i="1"/>
  <c r="V16" i="1"/>
  <c r="U15" i="1"/>
  <c r="V15" i="1"/>
  <c r="I75" i="1"/>
  <c r="J75" i="1"/>
  <c r="I77" i="1"/>
  <c r="J77" i="1"/>
  <c r="I74" i="1"/>
  <c r="J74" i="1"/>
  <c r="I79" i="1"/>
  <c r="J79" i="1"/>
  <c r="I97" i="1"/>
  <c r="J97" i="1"/>
  <c r="I76" i="1"/>
  <c r="J76" i="1"/>
  <c r="I78" i="1"/>
  <c r="J78" i="1"/>
  <c r="I80" i="1"/>
  <c r="J80" i="1"/>
  <c r="I86" i="1"/>
  <c r="I98" i="1"/>
  <c r="I89" i="1"/>
  <c r="I91" i="1"/>
  <c r="I87" i="1"/>
  <c r="I88" i="1"/>
  <c r="I90" i="1"/>
  <c r="I85" i="1"/>
</calcChain>
</file>

<file path=xl/comments1.xml><?xml version="1.0" encoding="utf-8"?>
<comments xmlns="http://schemas.openxmlformats.org/spreadsheetml/2006/main">
  <authors>
    <author>Pedro Camilo Vargas Sanchez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Cantidad de EMM fortalecidas acumuladas por año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Suma dotación instrumental + dotación material pedagógico</t>
        </r>
      </text>
    </comment>
    <comment ref="F72" authorId="0" shapeId="0">
      <text>
        <r>
          <rPr>
            <b/>
            <sz val="9"/>
            <color indexed="81"/>
            <rFont val="Tahoma"/>
            <family val="2"/>
          </rPr>
          <t>Relación con respecto al total de estudiantes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Relación con respecto al total de estudiantes</t>
        </r>
      </text>
    </comment>
    <comment ref="H72" authorId="0" shapeId="0">
      <text>
        <r>
          <rPr>
            <b/>
            <sz val="9"/>
            <color indexed="81"/>
            <rFont val="Tahoma"/>
            <family val="2"/>
          </rPr>
          <t>Relación con respecto al total de estudiantes</t>
        </r>
      </text>
    </comment>
    <comment ref="F83" authorId="0" shapeId="0">
      <text>
        <r>
          <rPr>
            <b/>
            <sz val="9"/>
            <color indexed="81"/>
            <rFont val="Tahoma"/>
            <family val="2"/>
          </rPr>
          <t>Relación con respecto al total de estudiantes</t>
        </r>
      </text>
    </comment>
    <comment ref="G83" authorId="0" shapeId="0">
      <text>
        <r>
          <rPr>
            <b/>
            <sz val="9"/>
            <color indexed="81"/>
            <rFont val="Tahoma"/>
            <family val="2"/>
          </rPr>
          <t>Relación con respecto al total de estudiantes</t>
        </r>
      </text>
    </comment>
    <comment ref="H83" authorId="0" shapeId="0">
      <text>
        <r>
          <rPr>
            <b/>
            <sz val="9"/>
            <color indexed="81"/>
            <rFont val="Tahoma"/>
            <family val="2"/>
          </rPr>
          <t>Relación con respecto al total de estudiantes</t>
        </r>
      </text>
    </comment>
  </commentList>
</comments>
</file>

<file path=xl/sharedStrings.xml><?xml version="1.0" encoding="utf-8"?>
<sst xmlns="http://schemas.openxmlformats.org/spreadsheetml/2006/main" count="206" uniqueCount="163">
  <si>
    <t>Relacion 2012</t>
  </si>
  <si>
    <t>Relacion 2013</t>
  </si>
  <si>
    <t>indicador 2013</t>
  </si>
  <si>
    <t>Año</t>
  </si>
  <si>
    <t>Departamento</t>
  </si>
  <si>
    <t>Municipios en el departamento</t>
  </si>
  <si>
    <t>Escuelas en el departamento</t>
  </si>
  <si>
    <t>Niveles de operación</t>
  </si>
  <si>
    <t>Escuelas en el nivel de operación</t>
  </si>
  <si>
    <t>Opera</t>
  </si>
  <si>
    <t>Opera con dificultad</t>
  </si>
  <si>
    <t>No opera</t>
  </si>
  <si>
    <t>Niveles de consolidación</t>
  </si>
  <si>
    <t>Escuelas en el nivel de consolidación</t>
  </si>
  <si>
    <t>Practicas Musicales</t>
  </si>
  <si>
    <t>Escuelas que aplican la practica musical</t>
  </si>
  <si>
    <t>Rangos Etarios</t>
  </si>
  <si>
    <t>Estudiantes en el rango etario</t>
  </si>
  <si>
    <t>N°</t>
  </si>
  <si>
    <t>Indicador</t>
  </si>
  <si>
    <t>Total Estudiantes</t>
  </si>
  <si>
    <t>Total Profesores</t>
  </si>
  <si>
    <t>Esctudiantes en el pais.</t>
  </si>
  <si>
    <t>Semillero</t>
  </si>
  <si>
    <t>Fortalecido</t>
  </si>
  <si>
    <t>Sostenible</t>
  </si>
  <si>
    <t>Músicas Tradicionales</t>
  </si>
  <si>
    <t>Banda</t>
  </si>
  <si>
    <t>Coros</t>
  </si>
  <si>
    <t>Orquesta</t>
  </si>
  <si>
    <t>Músicas Populares y Urbanas.</t>
  </si>
  <si>
    <t>≤11</t>
  </si>
  <si>
    <t>&lt;6</t>
  </si>
  <si>
    <t>≤18</t>
  </si>
  <si>
    <t>≤26</t>
  </si>
  <si>
    <t>≤60</t>
  </si>
  <si>
    <t>&gt;60</t>
  </si>
  <si>
    <t>Bachillerato</t>
  </si>
  <si>
    <t>Técnico o Tecnólogo</t>
  </si>
  <si>
    <t>Pregrado en música</t>
  </si>
  <si>
    <t>Pregrado en otra área</t>
  </si>
  <si>
    <t>Posgrado</t>
  </si>
  <si>
    <t>Niveles de formación</t>
  </si>
  <si>
    <t>Docentes en el nivel de formación</t>
  </si>
  <si>
    <t>Nacionales</t>
  </si>
  <si>
    <t>Internacionales</t>
  </si>
  <si>
    <t>Total</t>
  </si>
  <si>
    <t>Giras realizadas</t>
  </si>
  <si>
    <t>Nivel de Giras</t>
  </si>
  <si>
    <t>$</t>
  </si>
  <si>
    <t>$/escuela</t>
  </si>
  <si>
    <t>$/ escuela</t>
  </si>
  <si>
    <t>% escuelas fortalecidas</t>
  </si>
  <si>
    <t>Promedio poblacional</t>
  </si>
  <si>
    <t>Indicador 2013</t>
  </si>
  <si>
    <t>% escuelas departamento 2013</t>
  </si>
  <si>
    <t>% escuelas departamento 2012</t>
  </si>
  <si>
    <t>$ / estudiante 2012</t>
  </si>
  <si>
    <t>$ / estudiante 2013</t>
  </si>
  <si>
    <t>91</t>
  </si>
  <si>
    <t>Amazonas</t>
  </si>
  <si>
    <t>05</t>
  </si>
  <si>
    <t>Antioquia</t>
  </si>
  <si>
    <t>81</t>
  </si>
  <si>
    <t>Arauca</t>
  </si>
  <si>
    <t>88</t>
  </si>
  <si>
    <t>Archipielago de San Andrés, Providencia y Santa Catalina</t>
  </si>
  <si>
    <t>08</t>
  </si>
  <si>
    <t>Atlantico</t>
  </si>
  <si>
    <t>13</t>
  </si>
  <si>
    <t>Bolivar</t>
  </si>
  <si>
    <t>15</t>
  </si>
  <si>
    <t>Boyaca</t>
  </si>
  <si>
    <t>17</t>
  </si>
  <si>
    <t>Caldas</t>
  </si>
  <si>
    <t>18</t>
  </si>
  <si>
    <t>Caqueta</t>
  </si>
  <si>
    <t>85</t>
  </si>
  <si>
    <t>Casanare</t>
  </si>
  <si>
    <t>19</t>
  </si>
  <si>
    <t>Cauca</t>
  </si>
  <si>
    <t>20</t>
  </si>
  <si>
    <t>Cesar</t>
  </si>
  <si>
    <t>27</t>
  </si>
  <si>
    <t>Choco</t>
  </si>
  <si>
    <t>23</t>
  </si>
  <si>
    <t>Cordoba</t>
  </si>
  <si>
    <t>25</t>
  </si>
  <si>
    <t>Cundinamarca</t>
  </si>
  <si>
    <t>94</t>
  </si>
  <si>
    <t>Guainia</t>
  </si>
  <si>
    <t>95</t>
  </si>
  <si>
    <t>Guaviare</t>
  </si>
  <si>
    <t>41</t>
  </si>
  <si>
    <t>Huila</t>
  </si>
  <si>
    <t>44</t>
  </si>
  <si>
    <t>La Guajira</t>
  </si>
  <si>
    <t>47</t>
  </si>
  <si>
    <t>Magdalena</t>
  </si>
  <si>
    <t>50</t>
  </si>
  <si>
    <t>Meta</t>
  </si>
  <si>
    <t>52</t>
  </si>
  <si>
    <t>Nariño</t>
  </si>
  <si>
    <t>54</t>
  </si>
  <si>
    <t>Norte de Santander</t>
  </si>
  <si>
    <t>86</t>
  </si>
  <si>
    <t>Putumayo</t>
  </si>
  <si>
    <t>63</t>
  </si>
  <si>
    <t>Quindio</t>
  </si>
  <si>
    <t>66</t>
  </si>
  <si>
    <t>Risaralda</t>
  </si>
  <si>
    <t>68</t>
  </si>
  <si>
    <t>Santander</t>
  </si>
  <si>
    <t>70</t>
  </si>
  <si>
    <t>Sucre</t>
  </si>
  <si>
    <t>73</t>
  </si>
  <si>
    <t>Tolima</t>
  </si>
  <si>
    <t>76</t>
  </si>
  <si>
    <t>Valle del Cauca</t>
  </si>
  <si>
    <t>97</t>
  </si>
  <si>
    <t>Vaupes</t>
  </si>
  <si>
    <t>99</t>
  </si>
  <si>
    <t>Vichada</t>
  </si>
  <si>
    <t>DANE</t>
  </si>
  <si>
    <t>Básica Primaria</t>
  </si>
  <si>
    <t>Universitaria sin Título</t>
  </si>
  <si>
    <t>Inversion acumulada en capital en el departamento</t>
  </si>
  <si>
    <t>Acumulado de gasto en dotación didactica</t>
  </si>
  <si>
    <t>Acumulado de gasto en dotación instrumental</t>
  </si>
  <si>
    <t xml:space="preserve">Gasto público en personal de gestion en visitas y asesorias </t>
  </si>
  <si>
    <t>Informe de Inversion acumulada en capital en el departamento en dotación de material pedagógico</t>
  </si>
  <si>
    <t>Informe de Inversion acumulada en capital en el departamento en dotación de instrumental</t>
  </si>
  <si>
    <t>Escuelas en el País</t>
  </si>
  <si>
    <t>Densidad Poblacional por Profesor</t>
  </si>
  <si>
    <t>Cantidad</t>
  </si>
  <si>
    <t>Acumulado Escuelas Fortalecidas</t>
  </si>
  <si>
    <t>Indicador Objetivo: Creación de escuelas municipales de música</t>
  </si>
  <si>
    <t>Indicador Objetivo: Variación en el fortalecimiento de escuelas municipales de música con asesorías en adecuación acústica.</t>
  </si>
  <si>
    <t>Indicador Objetivo: Variación de la densidad poblacional por profesor en las escuelas municipales de música.</t>
  </si>
  <si>
    <t>Indicador Objetivo: Atención de estudiantes en las escuelas municipales de música.</t>
  </si>
  <si>
    <t>Indicador Objetivo: Variación de la cantidad de escuelas municipales de música existentes por departamento.</t>
  </si>
  <si>
    <t>Indicador Objetivo: Variación del nivel de operatividad de las escuelas municipales de música.</t>
  </si>
  <si>
    <t>Indicador Objetivo: Variación en el estado de consolidación de las escuelas municipales de música.</t>
  </si>
  <si>
    <t>Indicador Objetivo: Variación de prácticas musicales en escuelas municipales de música.</t>
  </si>
  <si>
    <t>Indicador Objetivo: Variación en la atención de estudiantes por grupos etarios de en las escuelas municipales de música.</t>
  </si>
  <si>
    <t>Acumulado de estudiantes en el departamento</t>
  </si>
  <si>
    <t>Indicador: Variación de la relación de inversión en capital y población.</t>
  </si>
  <si>
    <t>Indicador: Variación de la participación de los estudiantes en escenarios.</t>
  </si>
  <si>
    <t>Escuelas en el Pais</t>
  </si>
  <si>
    <t>Indicador: Variación de gastos en personal incurridos por una escuela municipal.</t>
  </si>
  <si>
    <t>Gasto público en personal de información</t>
  </si>
  <si>
    <t>Indicador: Variación de gastos incurridos en visitas de gestión y asesorías.</t>
  </si>
  <si>
    <t>Indicador: Variación de gastos en material didáctico para las escuelas municipales de música del país.</t>
  </si>
  <si>
    <t>Indicador: Variación de gastos en material instrumental para las escuelas municipales de música.</t>
  </si>
  <si>
    <t>Escuelas Creadas por Año</t>
  </si>
  <si>
    <t>Relacion 2014</t>
  </si>
  <si>
    <t>Indicador 2014</t>
  </si>
  <si>
    <t>Inicial</t>
  </si>
  <si>
    <t>% escuelas departamento 2014</t>
  </si>
  <si>
    <t>$ / estudiante 2014</t>
  </si>
  <si>
    <t>Indicador: Variación en la calidad docente</t>
  </si>
  <si>
    <t>indicador 2014</t>
  </si>
  <si>
    <t>Ministerio de Cultura
Dirección de Artes 
Plan Nacional de Música para la Convivencia 
Cuadros de Resultados de los Indicadores de las Estadísticas de Escuelas Municipales de Música – EMM – 2012-2013-2014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</si>
</sst>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_-[$$-240A]\ * #,##0_ ;_-[$$-240A]\ * \-#,##0\ ;_-[$$-240A]\ * &quot;-&quot;_ ;_-@_ "/>
    <numFmt numFmtId="167" formatCode="_([$$-240A]\ * #,##0_);_([$$-240A]\ * \(#,##0\);_([$$-240A]\ * &quot;-&quot;??_);_(@_)"/>
    <numFmt numFmtId="168" formatCode="_-* #,##0_-;\-* #,##0_-;_-* &quot;-&quot;??_-;_-@_-"/>
    <numFmt numFmtId="169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78DE7"/>
        <bgColor indexed="64"/>
      </patternFill>
    </fill>
    <fill>
      <patternFill patternType="solid">
        <fgColor rgb="FFC7E3CA"/>
        <bgColor indexed="64"/>
      </patternFill>
    </fill>
    <fill>
      <patternFill patternType="solid">
        <fgColor rgb="FFF08D7C"/>
        <bgColor indexed="64"/>
      </patternFill>
    </fill>
    <fill>
      <patternFill patternType="solid">
        <fgColor rgb="FF80A3F0"/>
        <bgColor indexed="64"/>
      </patternFill>
    </fill>
    <fill>
      <patternFill patternType="solid">
        <fgColor rgb="FF70C4E2"/>
        <bgColor indexed="64"/>
      </patternFill>
    </fill>
    <fill>
      <patternFill patternType="solid">
        <fgColor rgb="FFEDAE5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0">
    <xf numFmtId="0" fontId="0" fillId="0" borderId="0" xfId="0"/>
    <xf numFmtId="0" fontId="0" fillId="0" borderId="0" xfId="0" applyAlignment="1">
      <alignment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9" fontId="0" fillId="0" borderId="1" xfId="1" applyFont="1" applyBorder="1" applyAlignment="1">
      <alignment vertical="center"/>
    </xf>
    <xf numFmtId="9" fontId="0" fillId="0" borderId="9" xfId="1" applyFont="1" applyBorder="1" applyAlignment="1">
      <alignment vertical="center"/>
    </xf>
    <xf numFmtId="9" fontId="0" fillId="0" borderId="9" xfId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0" fillId="0" borderId="9" xfId="1" applyFont="1" applyFill="1" applyBorder="1" applyAlignment="1">
      <alignment vertical="center"/>
    </xf>
    <xf numFmtId="0" fontId="4" fillId="0" borderId="1" xfId="2" applyFont="1" applyFill="1" applyBorder="1" applyAlignment="1">
      <alignment wrapText="1"/>
    </xf>
    <xf numFmtId="0" fontId="4" fillId="0" borderId="6" xfId="2" applyFont="1" applyFill="1" applyBorder="1" applyAlignment="1">
      <alignment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9" fontId="0" fillId="0" borderId="1" xfId="1" applyFont="1" applyFill="1" applyBorder="1" applyAlignment="1">
      <alignment vertical="center"/>
    </xf>
    <xf numFmtId="9" fontId="0" fillId="0" borderId="6" xfId="1" applyFont="1" applyFill="1" applyBorder="1" applyAlignment="1">
      <alignment vertical="center"/>
    </xf>
    <xf numFmtId="9" fontId="0" fillId="0" borderId="7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9" fontId="0" fillId="0" borderId="1" xfId="1" applyFont="1" applyFill="1" applyBorder="1" applyAlignment="1">
      <alignment horizontal="center" vertical="center"/>
    </xf>
    <xf numFmtId="9" fontId="0" fillId="0" borderId="9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24" xfId="0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65" fontId="6" fillId="0" borderId="8" xfId="3" applyNumberFormat="1" applyFont="1" applyFill="1" applyBorder="1" applyAlignment="1">
      <alignment vertical="center"/>
    </xf>
    <xf numFmtId="165" fontId="0" fillId="0" borderId="8" xfId="3" applyNumberFormat="1" applyFont="1" applyFill="1" applyBorder="1" applyAlignment="1">
      <alignment vertical="center"/>
    </xf>
    <xf numFmtId="165" fontId="0" fillId="0" borderId="5" xfId="3" applyNumberFormat="1" applyFont="1" applyFill="1" applyBorder="1" applyAlignment="1">
      <alignment vertical="center"/>
    </xf>
    <xf numFmtId="165" fontId="0" fillId="0" borderId="1" xfId="3" applyNumberFormat="1" applyFont="1" applyFill="1" applyBorder="1" applyAlignment="1">
      <alignment vertical="center"/>
    </xf>
    <xf numFmtId="165" fontId="0" fillId="0" borderId="6" xfId="3" applyNumberFormat="1" applyFont="1" applyFill="1" applyBorder="1" applyAlignment="1">
      <alignment vertical="center"/>
    </xf>
    <xf numFmtId="165" fontId="0" fillId="0" borderId="20" xfId="3" applyNumberFormat="1" applyFont="1" applyFill="1" applyBorder="1" applyAlignment="1">
      <alignment vertical="center"/>
    </xf>
    <xf numFmtId="165" fontId="0" fillId="0" borderId="21" xfId="3" applyNumberFormat="1" applyFont="1" applyFill="1" applyBorder="1" applyAlignment="1">
      <alignment vertical="center"/>
    </xf>
    <xf numFmtId="165" fontId="0" fillId="0" borderId="1" xfId="3" applyNumberFormat="1" applyFont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167" fontId="4" fillId="0" borderId="8" xfId="2" applyNumberFormat="1" applyFont="1" applyFill="1" applyBorder="1" applyAlignment="1">
      <alignment wrapText="1"/>
    </xf>
    <xf numFmtId="167" fontId="0" fillId="0" borderId="8" xfId="0" applyNumberFormat="1" applyFill="1" applyBorder="1" applyAlignment="1">
      <alignment vertical="center"/>
    </xf>
    <xf numFmtId="167" fontId="0" fillId="0" borderId="5" xfId="0" applyNumberFormat="1" applyFill="1" applyBorder="1"/>
    <xf numFmtId="165" fontId="0" fillId="0" borderId="6" xfId="3" applyNumberFormat="1" applyFont="1" applyBorder="1" applyAlignment="1">
      <alignment vertical="center"/>
    </xf>
    <xf numFmtId="165" fontId="0" fillId="2" borderId="1" xfId="3" applyNumberFormat="1" applyFont="1" applyFill="1" applyBorder="1" applyAlignment="1">
      <alignment vertical="center"/>
    </xf>
    <xf numFmtId="168" fontId="0" fillId="0" borderId="8" xfId="4" applyNumberFormat="1" applyFont="1" applyFill="1" applyBorder="1" applyAlignment="1">
      <alignment vertical="center"/>
    </xf>
    <xf numFmtId="168" fontId="0" fillId="0" borderId="5" xfId="4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68" fontId="0" fillId="0" borderId="10" xfId="4" applyNumberFormat="1" applyFont="1" applyFill="1" applyBorder="1" applyAlignment="1">
      <alignment vertical="center" wrapText="1"/>
    </xf>
    <xf numFmtId="0" fontId="0" fillId="0" borderId="23" xfId="0" applyFill="1" applyBorder="1" applyAlignment="1">
      <alignment vertical="center" wrapText="1"/>
    </xf>
    <xf numFmtId="0" fontId="0" fillId="0" borderId="11" xfId="0" applyFill="1" applyBorder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/>
    <xf numFmtId="0" fontId="7" fillId="4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168" fontId="0" fillId="0" borderId="10" xfId="4" applyNumberFormat="1" applyFont="1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9" fontId="0" fillId="0" borderId="23" xfId="1" applyFont="1" applyFill="1" applyBorder="1" applyAlignment="1">
      <alignment vertical="center"/>
    </xf>
    <xf numFmtId="9" fontId="0" fillId="0" borderId="11" xfId="1" applyFont="1" applyFill="1" applyBorder="1" applyAlignment="1">
      <alignment vertical="center"/>
    </xf>
    <xf numFmtId="9" fontId="0" fillId="0" borderId="23" xfId="1" applyFont="1" applyFill="1" applyBorder="1" applyAlignment="1">
      <alignment horizontal="center" vertical="center"/>
    </xf>
    <xf numFmtId="9" fontId="0" fillId="0" borderId="11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9" fontId="0" fillId="0" borderId="0" xfId="1" applyFont="1" applyFill="1" applyBorder="1" applyAlignment="1">
      <alignment vertical="center"/>
    </xf>
    <xf numFmtId="9" fontId="0" fillId="0" borderId="0" xfId="1" applyFont="1" applyFill="1" applyBorder="1" applyAlignment="1">
      <alignment horizontal="center" vertical="center" wrapText="1"/>
    </xf>
    <xf numFmtId="9" fontId="0" fillId="0" borderId="0" xfId="1" applyFont="1" applyFill="1" applyBorder="1" applyAlignment="1">
      <alignment horizontal="center" vertical="center"/>
    </xf>
    <xf numFmtId="168" fontId="0" fillId="0" borderId="0" xfId="4" applyNumberFormat="1" applyFont="1" applyFill="1" applyBorder="1" applyAlignment="1">
      <alignment vertical="center"/>
    </xf>
    <xf numFmtId="2" fontId="0" fillId="0" borderId="0" xfId="0" applyNumberFormat="1" applyFill="1" applyBorder="1" applyAlignment="1">
      <alignment vertical="center" wrapText="1"/>
    </xf>
    <xf numFmtId="0" fontId="4" fillId="0" borderId="0" xfId="2" applyFont="1" applyFill="1" applyBorder="1" applyAlignment="1">
      <alignment wrapText="1"/>
    </xf>
    <xf numFmtId="0" fontId="4" fillId="0" borderId="0" xfId="2" applyFont="1" applyFill="1" applyBorder="1" applyAlignment="1">
      <alignment horizontal="center" vertical="center" wrapText="1"/>
    </xf>
    <xf numFmtId="165" fontId="0" fillId="0" borderId="0" xfId="3" applyNumberFormat="1" applyFont="1" applyFill="1" applyBorder="1" applyAlignment="1">
      <alignment vertical="center"/>
    </xf>
    <xf numFmtId="165" fontId="0" fillId="0" borderId="0" xfId="3" applyNumberFormat="1" applyFont="1" applyBorder="1" applyAlignment="1">
      <alignment vertical="center"/>
    </xf>
    <xf numFmtId="9" fontId="0" fillId="0" borderId="0" xfId="1" applyFont="1" applyBorder="1" applyAlignment="1">
      <alignment vertical="center"/>
    </xf>
    <xf numFmtId="167" fontId="0" fillId="0" borderId="0" xfId="0" applyNumberFormat="1" applyFill="1" applyBorder="1"/>
    <xf numFmtId="16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7" fillId="11" borderId="6" xfId="0" applyFont="1" applyFill="1" applyBorder="1" applyAlignment="1">
      <alignment horizontal="center" vertical="center"/>
    </xf>
    <xf numFmtId="168" fontId="0" fillId="0" borderId="1" xfId="4" applyNumberFormat="1" applyFont="1" applyFill="1" applyBorder="1" applyAlignment="1">
      <alignment vertical="center"/>
    </xf>
    <xf numFmtId="165" fontId="0" fillId="0" borderId="0" xfId="0" applyNumberFormat="1"/>
    <xf numFmtId="0" fontId="7" fillId="9" borderId="6" xfId="0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168" fontId="0" fillId="0" borderId="25" xfId="4" applyNumberFormat="1" applyFont="1" applyFill="1" applyBorder="1" applyAlignment="1">
      <alignment vertical="center"/>
    </xf>
    <xf numFmtId="9" fontId="0" fillId="0" borderId="37" xfId="1" applyFont="1" applyFill="1" applyBorder="1" applyAlignment="1">
      <alignment vertical="center"/>
    </xf>
    <xf numFmtId="9" fontId="0" fillId="0" borderId="7" xfId="1" applyNumberFormat="1" applyFont="1" applyFill="1" applyBorder="1" applyAlignment="1">
      <alignment vertical="center"/>
    </xf>
    <xf numFmtId="9" fontId="0" fillId="0" borderId="6" xfId="1" applyFont="1" applyFill="1" applyBorder="1" applyAlignment="1">
      <alignment horizontal="center" vertical="center"/>
    </xf>
    <xf numFmtId="9" fontId="0" fillId="0" borderId="7" xfId="1" applyFont="1" applyFill="1" applyBorder="1" applyAlignment="1">
      <alignment horizontal="center" vertical="center"/>
    </xf>
    <xf numFmtId="169" fontId="0" fillId="0" borderId="6" xfId="1" applyNumberFormat="1" applyFont="1" applyFill="1" applyBorder="1" applyAlignment="1">
      <alignment vertical="center"/>
    </xf>
    <xf numFmtId="0" fontId="7" fillId="15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4" fillId="0" borderId="8" xfId="2" applyFont="1" applyFill="1" applyBorder="1" applyAlignment="1">
      <alignment wrapText="1"/>
    </xf>
    <xf numFmtId="0" fontId="4" fillId="0" borderId="5" xfId="2" applyFont="1" applyFill="1" applyBorder="1" applyAlignment="1">
      <alignment wrapText="1"/>
    </xf>
    <xf numFmtId="165" fontId="0" fillId="0" borderId="2" xfId="3" applyNumberFormat="1" applyFont="1" applyFill="1" applyBorder="1" applyAlignment="1">
      <alignment vertical="center"/>
    </xf>
    <xf numFmtId="165" fontId="0" fillId="0" borderId="3" xfId="3" applyNumberFormat="1" applyFont="1" applyFill="1" applyBorder="1" applyAlignment="1">
      <alignment vertical="center"/>
    </xf>
    <xf numFmtId="0" fontId="7" fillId="10" borderId="24" xfId="0" applyFont="1" applyFill="1" applyBorder="1" applyAlignment="1">
      <alignment horizontal="center" vertical="center"/>
    </xf>
    <xf numFmtId="0" fontId="7" fillId="10" borderId="45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9" fontId="0" fillId="2" borderId="3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65" fontId="0" fillId="0" borderId="15" xfId="3" applyNumberFormat="1" applyFont="1" applyFill="1" applyBorder="1" applyAlignment="1">
      <alignment vertical="center"/>
    </xf>
    <xf numFmtId="166" fontId="4" fillId="0" borderId="1" xfId="2" applyNumberFormat="1" applyFont="1" applyFill="1" applyBorder="1" applyAlignment="1">
      <alignment wrapText="1"/>
    </xf>
    <xf numFmtId="166" fontId="0" fillId="0" borderId="1" xfId="0" applyNumberFormat="1" applyFill="1" applyBorder="1" applyAlignment="1">
      <alignment vertical="center"/>
    </xf>
    <xf numFmtId="166" fontId="0" fillId="0" borderId="6" xfId="0" applyNumberFormat="1" applyFill="1" applyBorder="1" applyAlignment="1">
      <alignment vertical="center"/>
    </xf>
    <xf numFmtId="0" fontId="7" fillId="10" borderId="47" xfId="0" applyFont="1" applyFill="1" applyBorder="1" applyAlignment="1">
      <alignment horizontal="center" vertical="center"/>
    </xf>
    <xf numFmtId="0" fontId="7" fillId="10" borderId="44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  <xf numFmtId="0" fontId="7" fillId="10" borderId="22" xfId="0" applyFont="1" applyFill="1" applyBorder="1" applyAlignment="1">
      <alignment horizontal="center" vertical="center"/>
    </xf>
    <xf numFmtId="0" fontId="7" fillId="10" borderId="17" xfId="0" applyFont="1" applyFill="1" applyBorder="1" applyAlignment="1">
      <alignment horizontal="center" vertical="center"/>
    </xf>
    <xf numFmtId="167" fontId="4" fillId="0" borderId="2" xfId="2" applyNumberFormat="1" applyFont="1" applyFill="1" applyBorder="1" applyAlignment="1">
      <alignment wrapText="1"/>
    </xf>
    <xf numFmtId="166" fontId="0" fillId="0" borderId="3" xfId="0" applyNumberFormat="1" applyFill="1" applyBorder="1"/>
    <xf numFmtId="0" fontId="7" fillId="0" borderId="0" xfId="0" applyFont="1" applyFill="1" applyBorder="1" applyAlignment="1">
      <alignment vertical="center"/>
    </xf>
    <xf numFmtId="0" fontId="7" fillId="12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168" fontId="2" fillId="0" borderId="6" xfId="4" applyNumberFormat="1" applyFont="1" applyFill="1" applyBorder="1" applyAlignment="1">
      <alignment vertical="center"/>
    </xf>
    <xf numFmtId="9" fontId="0" fillId="0" borderId="6" xfId="1" applyFont="1" applyBorder="1" applyAlignment="1">
      <alignment horizontal="center" vertical="center"/>
    </xf>
    <xf numFmtId="9" fontId="0" fillId="0" borderId="6" xfId="1" applyFont="1" applyBorder="1" applyAlignment="1">
      <alignment vertical="center"/>
    </xf>
    <xf numFmtId="168" fontId="0" fillId="0" borderId="6" xfId="4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16" borderId="25" xfId="0" applyFont="1" applyFill="1" applyBorder="1" applyAlignment="1">
      <alignment horizontal="center" vertical="center"/>
    </xf>
    <xf numFmtId="164" fontId="7" fillId="16" borderId="24" xfId="3" applyFont="1" applyFill="1" applyBorder="1" applyAlignment="1">
      <alignment horizontal="center" vertical="center"/>
    </xf>
    <xf numFmtId="0" fontId="7" fillId="16" borderId="37" xfId="0" applyFont="1" applyFill="1" applyBorder="1" applyAlignment="1">
      <alignment horizontal="center" vertical="center"/>
    </xf>
    <xf numFmtId="0" fontId="7" fillId="17" borderId="25" xfId="0" applyFont="1" applyFill="1" applyBorder="1" applyAlignment="1">
      <alignment horizontal="center" vertical="center"/>
    </xf>
    <xf numFmtId="0" fontId="7" fillId="17" borderId="24" xfId="0" applyFont="1" applyFill="1" applyBorder="1" applyAlignment="1">
      <alignment horizontal="center" vertical="center"/>
    </xf>
    <xf numFmtId="0" fontId="7" fillId="17" borderId="37" xfId="0" applyFont="1" applyFill="1" applyBorder="1" applyAlignment="1">
      <alignment horizontal="center" vertical="center"/>
    </xf>
    <xf numFmtId="0" fontId="7" fillId="18" borderId="25" xfId="0" applyFont="1" applyFill="1" applyBorder="1" applyAlignment="1">
      <alignment horizontal="center" vertical="center"/>
    </xf>
    <xf numFmtId="0" fontId="7" fillId="18" borderId="24" xfId="0" applyFont="1" applyFill="1" applyBorder="1" applyAlignment="1">
      <alignment horizontal="center" vertical="center"/>
    </xf>
    <xf numFmtId="0" fontId="7" fillId="18" borderId="37" xfId="0" applyFont="1" applyFill="1" applyBorder="1" applyAlignment="1">
      <alignment horizontal="center" vertical="center"/>
    </xf>
    <xf numFmtId="0" fontId="7" fillId="19" borderId="25" xfId="0" applyFont="1" applyFill="1" applyBorder="1" applyAlignment="1">
      <alignment horizontal="center" vertical="center"/>
    </xf>
    <xf numFmtId="0" fontId="7" fillId="19" borderId="24" xfId="0" applyFont="1" applyFill="1" applyBorder="1" applyAlignment="1">
      <alignment horizontal="center" vertical="center"/>
    </xf>
    <xf numFmtId="0" fontId="7" fillId="19" borderId="37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9" fontId="0" fillId="0" borderId="4" xfId="1" applyFont="1" applyFill="1" applyBorder="1" applyAlignment="1">
      <alignment vertical="center"/>
    </xf>
    <xf numFmtId="165" fontId="6" fillId="0" borderId="2" xfId="3" applyNumberFormat="1" applyFont="1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165" fontId="0" fillId="0" borderId="13" xfId="3" applyNumberFormat="1" applyFont="1" applyFill="1" applyBorder="1" applyAlignment="1">
      <alignment vertical="center"/>
    </xf>
    <xf numFmtId="165" fontId="0" fillId="0" borderId="39" xfId="3" applyNumberFormat="1" applyFont="1" applyFill="1" applyBorder="1" applyAlignment="1">
      <alignment vertical="center"/>
    </xf>
    <xf numFmtId="165" fontId="0" fillId="0" borderId="14" xfId="3" applyNumberFormat="1" applyFont="1" applyFill="1" applyBorder="1" applyAlignment="1">
      <alignment vertical="center"/>
    </xf>
    <xf numFmtId="9" fontId="0" fillId="2" borderId="1" xfId="1" applyFont="1" applyFill="1" applyBorder="1" applyAlignment="1">
      <alignment vertical="center"/>
    </xf>
    <xf numFmtId="165" fontId="0" fillId="0" borderId="5" xfId="3" applyNumberFormat="1" applyFont="1" applyBorder="1" applyAlignment="1">
      <alignment vertical="center"/>
    </xf>
    <xf numFmtId="165" fontId="0" fillId="2" borderId="3" xfId="3" applyNumberFormat="1" applyFont="1" applyFill="1" applyBorder="1" applyAlignment="1">
      <alignment vertical="center"/>
    </xf>
    <xf numFmtId="166" fontId="4" fillId="0" borderId="4" xfId="2" applyNumberFormat="1" applyFont="1" applyFill="1" applyBorder="1" applyAlignment="1">
      <alignment wrapText="1"/>
    </xf>
    <xf numFmtId="166" fontId="4" fillId="0" borderId="9" xfId="2" applyNumberFormat="1" applyFont="1" applyFill="1" applyBorder="1" applyAlignment="1">
      <alignment wrapText="1"/>
    </xf>
    <xf numFmtId="166" fontId="4" fillId="0" borderId="7" xfId="2" applyNumberFormat="1" applyFont="1" applyFill="1" applyBorder="1" applyAlignment="1">
      <alignment wrapText="1"/>
    </xf>
    <xf numFmtId="165" fontId="0" fillId="0" borderId="5" xfId="0" applyNumberForma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7" fillId="18" borderId="12" xfId="0" applyFont="1" applyFill="1" applyBorder="1" applyAlignment="1">
      <alignment horizontal="center" vertical="center" wrapText="1"/>
    </xf>
    <xf numFmtId="0" fontId="7" fillId="18" borderId="18" xfId="0" applyFont="1" applyFill="1" applyBorder="1" applyAlignment="1">
      <alignment horizontal="center" vertical="center" wrapText="1"/>
    </xf>
    <xf numFmtId="0" fontId="7" fillId="18" borderId="13" xfId="0" applyFont="1" applyFill="1" applyBorder="1" applyAlignment="1">
      <alignment horizontal="center" vertical="center" wrapText="1"/>
    </xf>
    <xf numFmtId="0" fontId="7" fillId="18" borderId="34" xfId="0" applyFont="1" applyFill="1" applyBorder="1" applyAlignment="1">
      <alignment horizontal="center" vertical="center" wrapText="1"/>
    </xf>
    <xf numFmtId="0" fontId="7" fillId="18" borderId="36" xfId="0" applyFont="1" applyFill="1" applyBorder="1" applyAlignment="1">
      <alignment horizontal="center" vertical="center" wrapText="1"/>
    </xf>
    <xf numFmtId="0" fontId="7" fillId="19" borderId="34" xfId="0" applyFont="1" applyFill="1" applyBorder="1" applyAlignment="1">
      <alignment horizontal="center" vertical="center" wrapText="1"/>
    </xf>
    <xf numFmtId="0" fontId="7" fillId="19" borderId="36" xfId="0" applyFont="1" applyFill="1" applyBorder="1" applyAlignment="1">
      <alignment horizontal="center" vertical="center" wrapText="1"/>
    </xf>
    <xf numFmtId="0" fontId="7" fillId="19" borderId="35" xfId="0" applyFont="1" applyFill="1" applyBorder="1" applyAlignment="1">
      <alignment horizontal="center" vertical="center" wrapText="1"/>
    </xf>
    <xf numFmtId="0" fontId="7" fillId="19" borderId="12" xfId="0" applyFont="1" applyFill="1" applyBorder="1" applyAlignment="1">
      <alignment horizontal="center" vertical="center" wrapText="1"/>
    </xf>
    <xf numFmtId="0" fontId="7" fillId="19" borderId="18" xfId="0" applyFont="1" applyFill="1" applyBorder="1" applyAlignment="1">
      <alignment horizontal="center" vertical="center" wrapText="1"/>
    </xf>
    <xf numFmtId="0" fontId="7" fillId="19" borderId="19" xfId="0" applyFont="1" applyFill="1" applyBorder="1" applyAlignment="1">
      <alignment horizontal="center" vertical="center" wrapText="1"/>
    </xf>
    <xf numFmtId="0" fontId="7" fillId="14" borderId="3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7" fillId="14" borderId="4" xfId="0" applyFont="1" applyFill="1" applyBorder="1" applyAlignment="1">
      <alignment horizontal="center" vertical="center"/>
    </xf>
    <xf numFmtId="0" fontId="7" fillId="14" borderId="9" xfId="0" applyFont="1" applyFill="1" applyBorder="1" applyAlignment="1">
      <alignment horizontal="center" vertical="center"/>
    </xf>
    <xf numFmtId="0" fontId="7" fillId="14" borderId="26" xfId="0" applyFont="1" applyFill="1" applyBorder="1" applyAlignment="1">
      <alignment horizontal="center" vertical="center"/>
    </xf>
    <xf numFmtId="0" fontId="7" fillId="14" borderId="40" xfId="0" applyFont="1" applyFill="1" applyBorder="1" applyAlignment="1">
      <alignment horizontal="center" vertical="center"/>
    </xf>
    <xf numFmtId="0" fontId="7" fillId="14" borderId="41" xfId="0" applyFont="1" applyFill="1" applyBorder="1" applyAlignment="1">
      <alignment horizontal="center" vertical="center"/>
    </xf>
    <xf numFmtId="0" fontId="7" fillId="15" borderId="3" xfId="0" applyFont="1" applyFill="1" applyBorder="1" applyAlignment="1">
      <alignment horizontal="center" vertical="center" wrapText="1"/>
    </xf>
    <xf numFmtId="0" fontId="7" fillId="15" borderId="3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/>
    </xf>
    <xf numFmtId="0" fontId="7" fillId="15" borderId="4" xfId="0" applyFont="1" applyFill="1" applyBorder="1" applyAlignment="1">
      <alignment horizontal="center" vertical="center"/>
    </xf>
    <xf numFmtId="0" fontId="7" fillId="15" borderId="9" xfId="0" applyFont="1" applyFill="1" applyBorder="1" applyAlignment="1">
      <alignment horizontal="center" vertical="center"/>
    </xf>
    <xf numFmtId="0" fontId="7" fillId="15" borderId="26" xfId="0" applyFont="1" applyFill="1" applyBorder="1" applyAlignment="1">
      <alignment horizontal="center" vertical="center"/>
    </xf>
    <xf numFmtId="0" fontId="7" fillId="15" borderId="40" xfId="0" applyFont="1" applyFill="1" applyBorder="1" applyAlignment="1">
      <alignment horizontal="center" vertical="center"/>
    </xf>
    <xf numFmtId="0" fontId="7" fillId="15" borderId="41" xfId="0" applyFont="1" applyFill="1" applyBorder="1" applyAlignment="1">
      <alignment horizontal="center" vertical="center"/>
    </xf>
    <xf numFmtId="0" fontId="7" fillId="14" borderId="3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14" borderId="2" xfId="0" applyFont="1" applyFill="1" applyBorder="1" applyAlignment="1">
      <alignment horizontal="center" vertical="center" wrapText="1"/>
    </xf>
    <xf numFmtId="0" fontId="7" fillId="14" borderId="8" xfId="0" applyFont="1" applyFill="1" applyBorder="1" applyAlignment="1">
      <alignment horizontal="center" vertical="center" wrapText="1"/>
    </xf>
    <xf numFmtId="0" fontId="7" fillId="15" borderId="2" xfId="0" applyFont="1" applyFill="1" applyBorder="1" applyAlignment="1">
      <alignment horizontal="center" vertical="center" wrapText="1"/>
    </xf>
    <xf numFmtId="0" fontId="7" fillId="15" borderId="8" xfId="0" applyFont="1" applyFill="1" applyBorder="1" applyAlignment="1">
      <alignment horizontal="center" vertical="center" wrapText="1"/>
    </xf>
    <xf numFmtId="0" fontId="7" fillId="16" borderId="34" xfId="0" applyFont="1" applyFill="1" applyBorder="1" applyAlignment="1">
      <alignment horizontal="center" vertical="center" wrapText="1"/>
    </xf>
    <xf numFmtId="0" fontId="7" fillId="16" borderId="36" xfId="0" applyFont="1" applyFill="1" applyBorder="1" applyAlignment="1">
      <alignment horizontal="center" vertical="center" wrapText="1"/>
    </xf>
    <xf numFmtId="0" fontId="7" fillId="16" borderId="34" xfId="0" applyFont="1" applyFill="1" applyBorder="1" applyAlignment="1">
      <alignment horizontal="center" vertical="center"/>
    </xf>
    <xf numFmtId="0" fontId="7" fillId="16" borderId="36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7" fillId="12" borderId="9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 wrapText="1"/>
    </xf>
    <xf numFmtId="0" fontId="7" fillId="13" borderId="26" xfId="0" applyFont="1" applyFill="1" applyBorder="1" applyAlignment="1">
      <alignment horizontal="center" vertical="center"/>
    </xf>
    <xf numFmtId="0" fontId="7" fillId="13" borderId="40" xfId="0" applyFont="1" applyFill="1" applyBorder="1" applyAlignment="1">
      <alignment horizontal="center" vertical="center"/>
    </xf>
    <xf numFmtId="0" fontId="7" fillId="13" borderId="41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7" fillId="13" borderId="9" xfId="0" applyFont="1" applyFill="1" applyBorder="1" applyAlignment="1">
      <alignment horizontal="center" vertical="center"/>
    </xf>
    <xf numFmtId="0" fontId="7" fillId="9" borderId="34" xfId="0" applyFont="1" applyFill="1" applyBorder="1" applyAlignment="1">
      <alignment horizontal="center" vertical="center"/>
    </xf>
    <xf numFmtId="0" fontId="7" fillId="9" borderId="36" xfId="0" applyFont="1" applyFill="1" applyBorder="1" applyAlignment="1">
      <alignment horizontal="center" vertical="center"/>
    </xf>
    <xf numFmtId="0" fontId="7" fillId="9" borderId="35" xfId="0" applyFont="1" applyFill="1" applyBorder="1" applyAlignment="1">
      <alignment horizontal="center" vertical="center"/>
    </xf>
    <xf numFmtId="0" fontId="7" fillId="12" borderId="26" xfId="0" applyFont="1" applyFill="1" applyBorder="1" applyAlignment="1">
      <alignment horizontal="center" vertical="center"/>
    </xf>
    <xf numFmtId="0" fontId="7" fillId="12" borderId="40" xfId="0" applyFont="1" applyFill="1" applyBorder="1" applyAlignment="1">
      <alignment horizontal="center" vertical="center"/>
    </xf>
    <xf numFmtId="0" fontId="7" fillId="12" borderId="41" xfId="0" applyFont="1" applyFill="1" applyBorder="1" applyAlignment="1">
      <alignment horizontal="center" vertical="center"/>
    </xf>
    <xf numFmtId="0" fontId="7" fillId="10" borderId="23" xfId="0" applyFont="1" applyFill="1" applyBorder="1" applyAlignment="1">
      <alignment horizontal="center" vertical="center" wrapText="1"/>
    </xf>
    <xf numFmtId="0" fontId="7" fillId="10" borderId="24" xfId="0" applyFont="1" applyFill="1" applyBorder="1" applyAlignment="1">
      <alignment horizontal="center" vertic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32" xfId="0" applyFont="1" applyFill="1" applyBorder="1" applyAlignment="1">
      <alignment horizontal="center" vertical="center"/>
    </xf>
    <xf numFmtId="0" fontId="7" fillId="11" borderId="15" xfId="0" applyFont="1" applyFill="1" applyBorder="1" applyAlignment="1">
      <alignment horizontal="center" vertical="center"/>
    </xf>
    <xf numFmtId="0" fontId="7" fillId="11" borderId="18" xfId="0" applyFont="1" applyFill="1" applyBorder="1" applyAlignment="1">
      <alignment horizontal="center" vertical="center"/>
    </xf>
    <xf numFmtId="0" fontId="7" fillId="11" borderId="13" xfId="0" applyFont="1" applyFill="1" applyBorder="1" applyAlignment="1">
      <alignment horizontal="center" vertical="center"/>
    </xf>
    <xf numFmtId="0" fontId="7" fillId="11" borderId="17" xfId="0" applyFont="1" applyFill="1" applyBorder="1" applyAlignment="1">
      <alignment horizontal="center" vertical="center"/>
    </xf>
    <xf numFmtId="0" fontId="7" fillId="11" borderId="32" xfId="0" applyFont="1" applyFill="1" applyBorder="1" applyAlignment="1">
      <alignment horizontal="center" vertical="center"/>
    </xf>
    <xf numFmtId="0" fontId="7" fillId="11" borderId="22" xfId="0" applyFont="1" applyFill="1" applyBorder="1" applyAlignment="1">
      <alignment horizontal="center" vertical="center"/>
    </xf>
    <xf numFmtId="0" fontId="7" fillId="11" borderId="33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7" fillId="9" borderId="33" xfId="0" applyFont="1" applyFill="1" applyBorder="1" applyAlignment="1">
      <alignment horizontal="center" vertical="center"/>
    </xf>
    <xf numFmtId="0" fontId="7" fillId="11" borderId="34" xfId="0" applyFont="1" applyFill="1" applyBorder="1" applyAlignment="1">
      <alignment horizontal="center" vertical="center"/>
    </xf>
    <xf numFmtId="0" fontId="7" fillId="11" borderId="36" xfId="0" applyFont="1" applyFill="1" applyBorder="1" applyAlignment="1">
      <alignment horizontal="center" vertical="center"/>
    </xf>
    <xf numFmtId="0" fontId="7" fillId="11" borderId="35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7" fillId="10" borderId="44" xfId="0" applyFont="1" applyFill="1" applyBorder="1" applyAlignment="1">
      <alignment horizontal="center" vertical="center" wrapText="1"/>
    </xf>
    <xf numFmtId="0" fontId="7" fillId="10" borderId="34" xfId="0" applyFont="1" applyFill="1" applyBorder="1" applyAlignment="1">
      <alignment horizontal="center" vertical="center" wrapText="1"/>
    </xf>
    <xf numFmtId="0" fontId="7" fillId="10" borderId="36" xfId="0" applyFont="1" applyFill="1" applyBorder="1" applyAlignment="1">
      <alignment horizontal="center" vertical="center" wrapText="1"/>
    </xf>
    <xf numFmtId="0" fontId="7" fillId="10" borderId="35" xfId="0" applyFont="1" applyFill="1" applyBorder="1" applyAlignment="1">
      <alignment horizontal="center" vertical="center" wrapText="1"/>
    </xf>
    <xf numFmtId="0" fontId="7" fillId="10" borderId="34" xfId="0" applyFont="1" applyFill="1" applyBorder="1" applyAlignment="1">
      <alignment horizontal="center" vertical="center"/>
    </xf>
    <xf numFmtId="0" fontId="7" fillId="10" borderId="36" xfId="0" applyFont="1" applyFill="1" applyBorder="1" applyAlignment="1">
      <alignment horizontal="center" vertical="center"/>
    </xf>
    <xf numFmtId="0" fontId="7" fillId="10" borderId="35" xfId="0" applyFont="1" applyFill="1" applyBorder="1" applyAlignment="1">
      <alignment horizontal="center" vertical="center"/>
    </xf>
    <xf numFmtId="0" fontId="7" fillId="6" borderId="34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9" fontId="0" fillId="0" borderId="15" xfId="1" applyFont="1" applyFill="1" applyBorder="1" applyAlignment="1">
      <alignment horizontal="center" vertical="center" wrapText="1"/>
    </xf>
    <xf numFmtId="9" fontId="0" fillId="0" borderId="13" xfId="1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/>
    </xf>
    <xf numFmtId="0" fontId="7" fillId="6" borderId="42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7" fillId="8" borderId="34" xfId="0" applyFont="1" applyFill="1" applyBorder="1" applyAlignment="1">
      <alignment horizontal="center" vertical="center" wrapText="1"/>
    </xf>
    <xf numFmtId="0" fontId="7" fillId="8" borderId="36" xfId="0" applyFont="1" applyFill="1" applyBorder="1" applyAlignment="1">
      <alignment horizontal="center" vertical="center" wrapText="1"/>
    </xf>
    <xf numFmtId="0" fontId="7" fillId="8" borderId="35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10" borderId="27" xfId="0" applyFont="1" applyFill="1" applyBorder="1" applyAlignment="1">
      <alignment horizontal="center" vertical="center" wrapText="1"/>
    </xf>
    <xf numFmtId="0" fontId="7" fillId="10" borderId="30" xfId="0" applyFont="1" applyFill="1" applyBorder="1" applyAlignment="1">
      <alignment horizontal="center" vertical="center" wrapText="1"/>
    </xf>
    <xf numFmtId="0" fontId="7" fillId="10" borderId="38" xfId="0" applyFont="1" applyFill="1" applyBorder="1" applyAlignment="1">
      <alignment horizontal="center" vertical="center" wrapText="1"/>
    </xf>
    <xf numFmtId="0" fontId="7" fillId="10" borderId="29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2" fontId="0" fillId="0" borderId="15" xfId="0" applyNumberFormat="1" applyFill="1" applyBorder="1" applyAlignment="1">
      <alignment horizontal="center" vertical="center" wrapText="1"/>
    </xf>
    <xf numFmtId="2" fontId="0" fillId="0" borderId="13" xfId="0" applyNumberFormat="1" applyFill="1" applyBorder="1" applyAlignment="1">
      <alignment horizontal="center" vertical="center" wrapText="1"/>
    </xf>
    <xf numFmtId="2" fontId="0" fillId="0" borderId="20" xfId="0" applyNumberFormat="1" applyFill="1" applyBorder="1" applyAlignment="1">
      <alignment horizontal="center" vertical="center" wrapText="1"/>
    </xf>
    <xf numFmtId="2" fontId="0" fillId="0" borderId="39" xfId="0" applyNumberFormat="1" applyFill="1" applyBorder="1" applyAlignment="1">
      <alignment horizontal="center" vertical="center" wrapText="1"/>
    </xf>
    <xf numFmtId="2" fontId="0" fillId="0" borderId="21" xfId="0" applyNumberFormat="1" applyFill="1" applyBorder="1" applyAlignment="1">
      <alignment horizontal="center" vertical="center" wrapText="1"/>
    </xf>
    <xf numFmtId="2" fontId="0" fillId="0" borderId="14" xfId="0" applyNumberForma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7" fillId="12" borderId="8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9" fontId="0" fillId="0" borderId="15" xfId="1" applyFont="1" applyFill="1" applyBorder="1" applyAlignment="1">
      <alignment horizontal="center" vertical="center"/>
    </xf>
    <xf numFmtId="9" fontId="0" fillId="0" borderId="19" xfId="1" applyFont="1" applyFill="1" applyBorder="1" applyAlignment="1">
      <alignment horizontal="center" vertical="center"/>
    </xf>
    <xf numFmtId="9" fontId="0" fillId="0" borderId="20" xfId="1" applyFont="1" applyFill="1" applyBorder="1" applyAlignment="1">
      <alignment horizontal="center" vertical="center"/>
    </xf>
    <xf numFmtId="9" fontId="0" fillId="0" borderId="43" xfId="1" applyFont="1" applyFill="1" applyBorder="1" applyAlignment="1">
      <alignment horizontal="center" vertical="center"/>
    </xf>
    <xf numFmtId="9" fontId="0" fillId="0" borderId="21" xfId="1" applyFont="1" applyFill="1" applyBorder="1" applyAlignment="1">
      <alignment horizontal="center" vertical="center"/>
    </xf>
    <xf numFmtId="9" fontId="0" fillId="0" borderId="42" xfId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17" borderId="34" xfId="0" applyFont="1" applyFill="1" applyBorder="1" applyAlignment="1">
      <alignment horizontal="center" vertical="center" wrapText="1"/>
    </xf>
    <xf numFmtId="0" fontId="7" fillId="17" borderId="36" xfId="0" applyFont="1" applyFill="1" applyBorder="1" applyAlignment="1">
      <alignment horizontal="center" vertical="center" wrapText="1"/>
    </xf>
    <xf numFmtId="0" fontId="7" fillId="17" borderId="12" xfId="0" applyFont="1" applyFill="1" applyBorder="1" applyAlignment="1">
      <alignment horizontal="center" vertical="center" wrapText="1"/>
    </xf>
    <xf numFmtId="0" fontId="7" fillId="17" borderId="18" xfId="0" applyFont="1" applyFill="1" applyBorder="1" applyAlignment="1">
      <alignment horizontal="center" vertical="center" wrapText="1"/>
    </xf>
    <xf numFmtId="0" fontId="7" fillId="17" borderId="19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 wrapText="1"/>
    </xf>
    <xf numFmtId="0" fontId="7" fillId="9" borderId="31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center" vertical="center" wrapText="1"/>
    </xf>
    <xf numFmtId="0" fontId="7" fillId="9" borderId="18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center"/>
    </xf>
    <xf numFmtId="0" fontId="7" fillId="7" borderId="40" xfId="0" applyFont="1" applyFill="1" applyBorder="1" applyAlignment="1">
      <alignment horizontal="center" vertical="center"/>
    </xf>
    <xf numFmtId="0" fontId="7" fillId="7" borderId="41" xfId="0" applyFont="1" applyFill="1" applyBorder="1" applyAlignment="1">
      <alignment horizontal="center" vertical="center"/>
    </xf>
    <xf numFmtId="9" fontId="0" fillId="0" borderId="20" xfId="1" applyFont="1" applyFill="1" applyBorder="1" applyAlignment="1">
      <alignment horizontal="center" vertical="center" wrapText="1"/>
    </xf>
    <xf numFmtId="9" fontId="0" fillId="0" borderId="39" xfId="1" applyFont="1" applyFill="1" applyBorder="1" applyAlignment="1">
      <alignment horizontal="center" vertical="center" wrapText="1"/>
    </xf>
    <xf numFmtId="9" fontId="0" fillId="0" borderId="21" xfId="1" applyFont="1" applyFill="1" applyBorder="1" applyAlignment="1">
      <alignment horizontal="center" vertical="center" wrapText="1"/>
    </xf>
    <xf numFmtId="9" fontId="0" fillId="0" borderId="14" xfId="1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</cellXfs>
  <cellStyles count="5">
    <cellStyle name="Millares" xfId="4" builtinId="3"/>
    <cellStyle name="Moneda" xfId="3" builtinId="4"/>
    <cellStyle name="Normal" xfId="0" builtinId="0"/>
    <cellStyle name="Normal_Hoja1" xfId="2"/>
    <cellStyle name="Porcentaje" xfId="1" builtinId="5"/>
  </cellStyles>
  <dxfs count="0"/>
  <tableStyles count="0" defaultTableStyle="TableStyleMedium9" defaultPivotStyle="PivotStyleLight16"/>
  <colors>
    <mruColors>
      <color rgb="FFEDAE51"/>
      <color rgb="FF70C4E2"/>
      <color rgb="FF80A3F0"/>
      <color rgb="FFF08D7C"/>
      <color rgb="FFC7E3CA"/>
      <color rgb="FFC78DE7"/>
      <color rgb="FFFFCC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1119187</xdr:colOff>
      <xdr:row>51</xdr:row>
      <xdr:rowOff>166687</xdr:rowOff>
    </xdr:from>
    <xdr:ext cx="8131969" cy="2910092"/>
    <xdr:sp macro="" textlink="">
      <xdr:nvSpPr>
        <xdr:cNvPr id="2" name="CuadroTexto 1"/>
        <xdr:cNvSpPr txBox="1"/>
      </xdr:nvSpPr>
      <xdr:spPr>
        <a:xfrm>
          <a:off x="15549562" y="12180093"/>
          <a:ext cx="8131969" cy="2910092"/>
        </a:xfrm>
        <a:prstGeom prst="rect">
          <a:avLst/>
        </a:prstGeom>
        <a:noFill/>
        <a:ln w="76200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O" sz="3600"/>
            <a:t>Estas estadísticas tienen</a:t>
          </a:r>
          <a:r>
            <a:rPr lang="es-CO" sz="3600" baseline="0"/>
            <a:t> como alcance las 1.402 escuelas de múscia registradas en el Módulo de Caracterización  de  Escuelas de Mmúsica. http://www.sinic.gov.co/EscuelasMusica/ </a:t>
          </a:r>
          <a:endParaRPr lang="es-CO" sz="36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07"/>
  <sheetViews>
    <sheetView tabSelected="1" topLeftCell="E37" zoomScale="80" zoomScaleNormal="80" workbookViewId="0">
      <selection activeCell="P75" sqref="P75"/>
    </sheetView>
  </sheetViews>
  <sheetFormatPr baseColWidth="10" defaultRowHeight="15" x14ac:dyDescent="0.25"/>
  <cols>
    <col min="1" max="1" width="10.85546875" customWidth="1"/>
    <col min="2" max="2" width="58" style="4" bestFit="1" customWidth="1"/>
    <col min="3" max="3" width="19.42578125" style="4" customWidth="1"/>
    <col min="4" max="4" width="13.85546875" style="4" customWidth="1"/>
    <col min="5" max="6" width="13.5703125" style="4" customWidth="1"/>
    <col min="7" max="7" width="19.5703125" style="4" customWidth="1"/>
    <col min="8" max="8" width="18.85546875" style="4" customWidth="1"/>
    <col min="9" max="9" width="19.28515625" style="4" customWidth="1"/>
    <col min="10" max="10" width="15" style="4" customWidth="1"/>
    <col min="11" max="11" width="14.140625" style="4" customWidth="1"/>
    <col min="12" max="12" width="19.28515625" style="4" customWidth="1"/>
    <col min="13" max="13" width="17.85546875" style="4" customWidth="1"/>
    <col min="14" max="14" width="16.5703125" style="4" customWidth="1"/>
    <col min="15" max="15" width="17.140625" style="4" customWidth="1"/>
    <col min="16" max="16" width="13.28515625" style="4" customWidth="1"/>
    <col min="17" max="17" width="14" style="4" customWidth="1"/>
    <col min="18" max="18" width="18.5703125" style="4" customWidth="1"/>
    <col min="19" max="19" width="13.85546875" style="4" customWidth="1"/>
    <col min="20" max="20" width="15" style="4" customWidth="1"/>
    <col min="21" max="21" width="10" customWidth="1"/>
    <col min="22" max="22" width="9.28515625" customWidth="1"/>
    <col min="23" max="23" width="16" customWidth="1"/>
    <col min="24" max="25" width="15.42578125" customWidth="1"/>
    <col min="26" max="26" width="14.5703125" bestFit="1" customWidth="1"/>
    <col min="27" max="27" width="14.85546875" bestFit="1" customWidth="1"/>
    <col min="28" max="28" width="14.5703125" bestFit="1" customWidth="1"/>
  </cols>
  <sheetData>
    <row r="1" spans="1:28" ht="114.75" customHeight="1" x14ac:dyDescent="0.25">
      <c r="A1" s="314" t="s">
        <v>162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</row>
    <row r="2" spans="1:28" s="172" customFormat="1" ht="15.75" thickBot="1" x14ac:dyDescent="0.3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</row>
    <row r="3" spans="1:28" ht="43.5" customHeight="1" thickBot="1" x14ac:dyDescent="0.3">
      <c r="D3" s="298" t="s">
        <v>136</v>
      </c>
      <c r="E3" s="299"/>
      <c r="F3" s="300"/>
      <c r="G3" s="256" t="s">
        <v>137</v>
      </c>
      <c r="H3" s="257"/>
      <c r="I3" s="257"/>
      <c r="J3" s="257"/>
      <c r="K3" s="258"/>
      <c r="L3" s="270" t="s">
        <v>138</v>
      </c>
      <c r="M3" s="271"/>
      <c r="N3" s="271"/>
      <c r="O3" s="271"/>
      <c r="P3" s="272"/>
      <c r="Q3" s="273" t="s">
        <v>139</v>
      </c>
      <c r="R3" s="274"/>
      <c r="S3" s="119"/>
      <c r="T3"/>
    </row>
    <row r="4" spans="1:28" s="62" customFormat="1" ht="15" customHeight="1" x14ac:dyDescent="0.25">
      <c r="B4" s="320" t="s">
        <v>3</v>
      </c>
      <c r="C4" s="322" t="s">
        <v>132</v>
      </c>
      <c r="D4" s="301" t="s">
        <v>154</v>
      </c>
      <c r="E4" s="302"/>
      <c r="F4" s="303"/>
      <c r="G4" s="259" t="s">
        <v>135</v>
      </c>
      <c r="H4" s="260"/>
      <c r="I4" s="260"/>
      <c r="J4" s="260"/>
      <c r="K4" s="261"/>
      <c r="L4" s="275" t="s">
        <v>133</v>
      </c>
      <c r="M4" s="276"/>
      <c r="N4" s="276"/>
      <c r="O4" s="276"/>
      <c r="P4" s="277"/>
      <c r="Q4" s="278" t="s">
        <v>22</v>
      </c>
      <c r="R4" s="279"/>
      <c r="S4" s="120"/>
    </row>
    <row r="5" spans="1:28" s="62" customFormat="1" ht="15.75" customHeight="1" thickBot="1" x14ac:dyDescent="0.3">
      <c r="B5" s="321"/>
      <c r="C5" s="323"/>
      <c r="D5" s="64" t="s">
        <v>134</v>
      </c>
      <c r="E5" s="304" t="s">
        <v>19</v>
      </c>
      <c r="F5" s="305"/>
      <c r="G5" s="66" t="s">
        <v>134</v>
      </c>
      <c r="H5" s="264" t="s">
        <v>52</v>
      </c>
      <c r="I5" s="265"/>
      <c r="J5" s="266" t="s">
        <v>19</v>
      </c>
      <c r="K5" s="267"/>
      <c r="L5" s="67" t="s">
        <v>20</v>
      </c>
      <c r="M5" s="68" t="s">
        <v>21</v>
      </c>
      <c r="N5" s="288" t="s">
        <v>53</v>
      </c>
      <c r="O5" s="289"/>
      <c r="P5" s="69" t="s">
        <v>19</v>
      </c>
      <c r="Q5" s="65" t="s">
        <v>18</v>
      </c>
      <c r="R5" s="70" t="s">
        <v>19</v>
      </c>
      <c r="S5" s="120"/>
    </row>
    <row r="6" spans="1:28" x14ac:dyDescent="0.25">
      <c r="B6" s="19">
        <v>2011</v>
      </c>
      <c r="C6" s="20">
        <v>849</v>
      </c>
      <c r="D6" s="49">
        <v>58</v>
      </c>
      <c r="E6" s="306"/>
      <c r="F6" s="307"/>
      <c r="G6" s="49">
        <v>64</v>
      </c>
      <c r="H6" s="262">
        <f>G6/C6</f>
        <v>7.5382803297997639E-2</v>
      </c>
      <c r="I6" s="263"/>
      <c r="J6" s="268"/>
      <c r="K6" s="269"/>
      <c r="L6" s="59">
        <v>20024</v>
      </c>
      <c r="M6" s="60">
        <v>695</v>
      </c>
      <c r="N6" s="290">
        <f>L6/M6</f>
        <v>28.811510791366906</v>
      </c>
      <c r="O6" s="291"/>
      <c r="P6" s="61"/>
      <c r="Q6" s="71">
        <v>20024</v>
      </c>
      <c r="R6" s="61"/>
      <c r="S6" s="28"/>
      <c r="T6"/>
    </row>
    <row r="7" spans="1:28" x14ac:dyDescent="0.25">
      <c r="B7" s="21">
        <v>2012</v>
      </c>
      <c r="C7" s="22">
        <v>1000</v>
      </c>
      <c r="D7" s="21">
        <v>22</v>
      </c>
      <c r="E7" s="308">
        <f>(C7/C6)-1</f>
        <v>0.17785630153121312</v>
      </c>
      <c r="F7" s="309"/>
      <c r="G7" s="21">
        <v>184</v>
      </c>
      <c r="H7" s="334">
        <f t="shared" ref="H7" si="0">G7/C7</f>
        <v>0.184</v>
      </c>
      <c r="I7" s="335"/>
      <c r="J7" s="308">
        <f>(H7/H6)-1</f>
        <v>1.4408750000000001</v>
      </c>
      <c r="K7" s="309"/>
      <c r="L7" s="56">
        <v>17284</v>
      </c>
      <c r="M7" s="24">
        <v>644</v>
      </c>
      <c r="N7" s="292">
        <f>L7/M7</f>
        <v>26.838509316770185</v>
      </c>
      <c r="O7" s="293"/>
      <c r="P7" s="14">
        <f>(N7/N6)-1</f>
        <v>-6.8479625691406421E-2</v>
      </c>
      <c r="Q7" s="56">
        <v>17284</v>
      </c>
      <c r="R7" s="14">
        <f>(Q7/Q6)-1</f>
        <v>-0.13683579704354776</v>
      </c>
      <c r="S7" s="78"/>
      <c r="T7"/>
      <c r="V7" s="63"/>
    </row>
    <row r="8" spans="1:28" x14ac:dyDescent="0.25">
      <c r="B8" s="100">
        <v>2013</v>
      </c>
      <c r="C8" s="101">
        <v>1222</v>
      </c>
      <c r="D8" s="100">
        <v>51</v>
      </c>
      <c r="E8" s="308">
        <f>(C8/C7)-1</f>
        <v>0.22199999999999998</v>
      </c>
      <c r="F8" s="309"/>
      <c r="G8" s="100">
        <v>374</v>
      </c>
      <c r="H8" s="334">
        <f>G8/C8</f>
        <v>0.30605564648117839</v>
      </c>
      <c r="I8" s="335"/>
      <c r="J8" s="308">
        <f>(H8/H7)-1</f>
        <v>0.66334590478901312</v>
      </c>
      <c r="K8" s="309"/>
      <c r="L8" s="102">
        <v>44489</v>
      </c>
      <c r="M8" s="39">
        <v>1258</v>
      </c>
      <c r="N8" s="292">
        <f>L8/M8</f>
        <v>35.364864864864863</v>
      </c>
      <c r="O8" s="293"/>
      <c r="P8" s="103">
        <f>(N8/N7)-1</f>
        <v>0.31769110003315038</v>
      </c>
      <c r="Q8" s="102">
        <v>44489</v>
      </c>
      <c r="R8" s="103">
        <f>(Q8/Q7)-1</f>
        <v>1.5739990742883592</v>
      </c>
      <c r="S8" s="78"/>
      <c r="T8"/>
      <c r="V8" s="63"/>
    </row>
    <row r="9" spans="1:28" ht="15.75" thickBot="1" x14ac:dyDescent="0.3">
      <c r="B9" s="23">
        <v>2014</v>
      </c>
      <c r="C9" s="160">
        <v>1402</v>
      </c>
      <c r="D9" s="23">
        <v>14</v>
      </c>
      <c r="E9" s="310">
        <f>(C9/C8)-1</f>
        <v>0.14729950900163669</v>
      </c>
      <c r="F9" s="311"/>
      <c r="G9" s="23">
        <v>303</v>
      </c>
      <c r="H9" s="336">
        <f>G9/C9</f>
        <v>0.21611982881597719</v>
      </c>
      <c r="I9" s="337"/>
      <c r="J9" s="310">
        <f>(H9/H8)-1</f>
        <v>-0.29385446306651297</v>
      </c>
      <c r="K9" s="311"/>
      <c r="L9" s="57">
        <v>130538</v>
      </c>
      <c r="M9" s="25">
        <v>3914</v>
      </c>
      <c r="N9" s="294">
        <f>L9/M9</f>
        <v>33.351558507920288</v>
      </c>
      <c r="O9" s="295"/>
      <c r="P9" s="104">
        <f>(N9/N8)-1</f>
        <v>-5.6929564544859979E-2</v>
      </c>
      <c r="Q9" s="57">
        <v>133781</v>
      </c>
      <c r="R9" s="31">
        <f>(Q9/Q7)-1</f>
        <v>6.7401643138162459</v>
      </c>
      <c r="S9" s="78"/>
      <c r="T9"/>
      <c r="V9" s="63"/>
    </row>
    <row r="10" spans="1:28" ht="15.75" thickBot="1" x14ac:dyDescent="0.3">
      <c r="B10" s="77"/>
      <c r="C10" s="77"/>
      <c r="D10" s="77"/>
      <c r="E10" s="78"/>
      <c r="F10" s="78"/>
      <c r="G10" s="77"/>
      <c r="H10" s="79"/>
      <c r="I10" s="79"/>
      <c r="J10" s="80"/>
      <c r="K10" s="80"/>
      <c r="L10" s="81"/>
      <c r="M10" s="28"/>
      <c r="N10" s="28"/>
      <c r="O10" s="82"/>
      <c r="P10" s="78"/>
      <c r="Q10" s="78"/>
      <c r="R10" s="81"/>
      <c r="S10" s="78"/>
      <c r="T10" s="78"/>
    </row>
    <row r="11" spans="1:28" ht="15.75" thickBot="1" x14ac:dyDescent="0.3">
      <c r="B11" s="28"/>
      <c r="C11" s="331" t="s">
        <v>140</v>
      </c>
      <c r="D11" s="332"/>
      <c r="E11" s="332"/>
      <c r="F11" s="332"/>
      <c r="G11" s="332"/>
      <c r="H11" s="332"/>
      <c r="I11" s="332"/>
      <c r="J11" s="332"/>
      <c r="K11" s="333"/>
      <c r="L11" s="253" t="s">
        <v>146</v>
      </c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5"/>
    </row>
    <row r="12" spans="1:28" ht="59.25" customHeight="1" thickBot="1" x14ac:dyDescent="0.3">
      <c r="A12" s="312" t="s">
        <v>123</v>
      </c>
      <c r="B12" s="329" t="s">
        <v>4</v>
      </c>
      <c r="C12" s="280" t="s">
        <v>5</v>
      </c>
      <c r="D12" s="280" t="s">
        <v>6</v>
      </c>
      <c r="E12" s="280"/>
      <c r="F12" s="280"/>
      <c r="G12" s="280" t="s">
        <v>56</v>
      </c>
      <c r="H12" s="280" t="s">
        <v>55</v>
      </c>
      <c r="I12" s="280" t="s">
        <v>158</v>
      </c>
      <c r="J12" s="280" t="s">
        <v>54</v>
      </c>
      <c r="K12" s="282" t="s">
        <v>156</v>
      </c>
      <c r="L12" s="284" t="s">
        <v>126</v>
      </c>
      <c r="M12" s="285"/>
      <c r="N12" s="286"/>
      <c r="O12" s="287" t="s">
        <v>145</v>
      </c>
      <c r="P12" s="285"/>
      <c r="Q12" s="286"/>
      <c r="R12" s="230" t="s">
        <v>57</v>
      </c>
      <c r="S12" s="230" t="s">
        <v>58</v>
      </c>
      <c r="T12" s="230" t="s">
        <v>159</v>
      </c>
      <c r="U12" s="249" t="s">
        <v>54</v>
      </c>
      <c r="V12" s="249" t="s">
        <v>156</v>
      </c>
      <c r="W12" s="250" t="s">
        <v>130</v>
      </c>
      <c r="X12" s="251"/>
      <c r="Y12" s="252"/>
      <c r="Z12" s="250" t="s">
        <v>131</v>
      </c>
      <c r="AA12" s="251"/>
      <c r="AB12" s="252"/>
    </row>
    <row r="13" spans="1:28" s="1" customFormat="1" ht="15.75" thickBot="1" x14ac:dyDescent="0.3">
      <c r="A13" s="313"/>
      <c r="B13" s="330"/>
      <c r="C13" s="281"/>
      <c r="D13" s="110">
        <v>2012</v>
      </c>
      <c r="E13" s="110">
        <v>2013</v>
      </c>
      <c r="F13" s="110">
        <v>2014</v>
      </c>
      <c r="G13" s="281"/>
      <c r="H13" s="281"/>
      <c r="I13" s="281"/>
      <c r="J13" s="281"/>
      <c r="K13" s="283"/>
      <c r="L13" s="116">
        <v>2012</v>
      </c>
      <c r="M13" s="115">
        <v>2013</v>
      </c>
      <c r="N13" s="115">
        <v>2014</v>
      </c>
      <c r="O13" s="115">
        <v>2012</v>
      </c>
      <c r="P13" s="115">
        <v>2013</v>
      </c>
      <c r="Q13" s="115">
        <v>2014</v>
      </c>
      <c r="R13" s="231"/>
      <c r="S13" s="231"/>
      <c r="T13" s="231"/>
      <c r="U13" s="249"/>
      <c r="V13" s="249"/>
      <c r="W13" s="125">
        <v>2012</v>
      </c>
      <c r="X13" s="126">
        <v>2013</v>
      </c>
      <c r="Y13" s="126">
        <v>2014</v>
      </c>
      <c r="Z13" s="127">
        <v>2012</v>
      </c>
      <c r="AA13" s="128">
        <v>2013</v>
      </c>
      <c r="AB13" s="129">
        <v>2014</v>
      </c>
    </row>
    <row r="14" spans="1:28" x14ac:dyDescent="0.25">
      <c r="A14" s="111" t="s">
        <v>59</v>
      </c>
      <c r="B14" s="15" t="s">
        <v>60</v>
      </c>
      <c r="C14" s="17">
        <v>2</v>
      </c>
      <c r="D14" s="24">
        <v>2</v>
      </c>
      <c r="E14" s="24">
        <v>2</v>
      </c>
      <c r="F14" s="24">
        <v>1</v>
      </c>
      <c r="G14" s="29">
        <f>D14/$C14</f>
        <v>1</v>
      </c>
      <c r="H14" s="29">
        <f>E14/$C14</f>
        <v>1</v>
      </c>
      <c r="I14" s="29">
        <f>F14/$C14</f>
        <v>0.5</v>
      </c>
      <c r="J14" s="29">
        <f t="shared" ref="J14:J45" si="1">(H14/G14)-1</f>
        <v>0</v>
      </c>
      <c r="K14" s="14">
        <f t="shared" ref="K14:K45" si="2">(I14/H14)-1</f>
        <v>-0.5</v>
      </c>
      <c r="L14" s="113">
        <f>W14+Z14</f>
        <v>20039147</v>
      </c>
      <c r="M14" s="114">
        <f t="shared" ref="M14:N45" si="3">L14+X14+AA14</f>
        <v>40272294</v>
      </c>
      <c r="N14" s="114">
        <f t="shared" si="3"/>
        <v>40426699.086000003</v>
      </c>
      <c r="O14" s="117">
        <v>0</v>
      </c>
      <c r="P14" s="117">
        <v>0</v>
      </c>
      <c r="Q14" s="117">
        <v>0</v>
      </c>
      <c r="R14" s="118" t="e">
        <f>L14/O14</f>
        <v>#DIV/0!</v>
      </c>
      <c r="S14" s="118" t="e">
        <f>M14/P14</f>
        <v>#DIV/0!</v>
      </c>
      <c r="T14" s="166" t="e">
        <f>N14/Q14</f>
        <v>#DIV/0!</v>
      </c>
      <c r="U14" s="118" t="e">
        <f>(S14/R14)-1</f>
        <v>#DIV/0!</v>
      </c>
      <c r="V14" s="118" t="e">
        <f>(T14/S14)-1</f>
        <v>#DIV/0!</v>
      </c>
      <c r="W14" s="161">
        <v>160000</v>
      </c>
      <c r="X14" s="114">
        <v>354000</v>
      </c>
      <c r="Y14" s="121">
        <v>154405.08600000001</v>
      </c>
      <c r="Z14" s="130">
        <v>19879147</v>
      </c>
      <c r="AA14" s="131">
        <v>19879147</v>
      </c>
      <c r="AB14" s="167">
        <v>0</v>
      </c>
    </row>
    <row r="15" spans="1:28" x14ac:dyDescent="0.25">
      <c r="A15" s="111" t="s">
        <v>61</v>
      </c>
      <c r="B15" s="15" t="s">
        <v>62</v>
      </c>
      <c r="C15" s="17">
        <v>125</v>
      </c>
      <c r="D15" s="24">
        <v>102</v>
      </c>
      <c r="E15" s="24">
        <v>107</v>
      </c>
      <c r="F15" s="24">
        <v>113</v>
      </c>
      <c r="G15" s="29">
        <f t="shared" ref="G15:G27" si="4">D15/$C15</f>
        <v>0.81599999999999995</v>
      </c>
      <c r="H15" s="29">
        <f t="shared" ref="H15:H27" si="5">E15/$C15</f>
        <v>0.85599999999999998</v>
      </c>
      <c r="I15" s="29">
        <f t="shared" ref="I15:I45" si="6">F15/$C15</f>
        <v>0.90400000000000003</v>
      </c>
      <c r="J15" s="29">
        <f t="shared" si="1"/>
        <v>4.9019607843137303E-2</v>
      </c>
      <c r="K15" s="14">
        <f t="shared" si="2"/>
        <v>5.6074766355140193E-2</v>
      </c>
      <c r="L15" s="42">
        <f t="shared" ref="L15:L45" si="7">W15+Z15</f>
        <v>428419257</v>
      </c>
      <c r="M15" s="44">
        <f t="shared" si="3"/>
        <v>969863514</v>
      </c>
      <c r="N15" s="44">
        <f t="shared" si="3"/>
        <v>1064182539.875</v>
      </c>
      <c r="O15" s="24">
        <v>15626</v>
      </c>
      <c r="P15" s="24">
        <v>15963</v>
      </c>
      <c r="Q15" s="24">
        <v>20510</v>
      </c>
      <c r="R15" s="48">
        <f t="shared" ref="R15:R16" si="8">L15/O15</f>
        <v>27417.077755023678</v>
      </c>
      <c r="S15" s="48">
        <f t="shared" ref="S15:S16" si="9">M15/P15</f>
        <v>60756.9701183988</v>
      </c>
      <c r="T15" s="48">
        <f t="shared" ref="T15:T45" si="10">N15/Q15</f>
        <v>51886.033148464165</v>
      </c>
      <c r="U15" s="10">
        <f t="shared" ref="U15:U45" si="11">(S15/R15)-1</f>
        <v>1.2160264730352672</v>
      </c>
      <c r="V15" s="10">
        <f t="shared" ref="V15:V45" si="12">(T15/S15)-1</f>
        <v>-0.14600690180316089</v>
      </c>
      <c r="W15" s="162">
        <v>10000000</v>
      </c>
      <c r="X15" s="44">
        <v>22125000</v>
      </c>
      <c r="Y15" s="46">
        <v>9650317.875</v>
      </c>
      <c r="Z15" s="51">
        <v>418419257</v>
      </c>
      <c r="AA15" s="122">
        <v>519319257</v>
      </c>
      <c r="AB15" s="168">
        <v>84668708</v>
      </c>
    </row>
    <row r="16" spans="1:28" x14ac:dyDescent="0.25">
      <c r="A16" s="111" t="s">
        <v>63</v>
      </c>
      <c r="B16" s="15" t="s">
        <v>64</v>
      </c>
      <c r="C16" s="17">
        <v>7</v>
      </c>
      <c r="D16" s="24">
        <v>3</v>
      </c>
      <c r="E16" s="24">
        <v>3</v>
      </c>
      <c r="F16" s="24">
        <v>5</v>
      </c>
      <c r="G16" s="29">
        <f t="shared" si="4"/>
        <v>0.42857142857142855</v>
      </c>
      <c r="H16" s="29">
        <f t="shared" si="5"/>
        <v>0.42857142857142855</v>
      </c>
      <c r="I16" s="29">
        <f t="shared" si="6"/>
        <v>0.7142857142857143</v>
      </c>
      <c r="J16" s="29">
        <f t="shared" si="1"/>
        <v>0</v>
      </c>
      <c r="K16" s="14">
        <f t="shared" si="2"/>
        <v>0.66666666666666674</v>
      </c>
      <c r="L16" s="42">
        <f t="shared" si="7"/>
        <v>75615095</v>
      </c>
      <c r="M16" s="44">
        <f t="shared" si="3"/>
        <v>151909190</v>
      </c>
      <c r="N16" s="44">
        <f t="shared" si="3"/>
        <v>152449607.801</v>
      </c>
      <c r="O16" s="24">
        <v>242</v>
      </c>
      <c r="P16" s="24">
        <v>242</v>
      </c>
      <c r="Q16" s="24">
        <v>337</v>
      </c>
      <c r="R16" s="48">
        <f t="shared" si="8"/>
        <v>312459.07024793391</v>
      </c>
      <c r="S16" s="48">
        <f t="shared" si="9"/>
        <v>627723.92561983468</v>
      </c>
      <c r="T16" s="48">
        <f t="shared" si="10"/>
        <v>452372.72344510385</v>
      </c>
      <c r="U16" s="10">
        <f t="shared" si="11"/>
        <v>1.0089796885132523</v>
      </c>
      <c r="V16" s="10">
        <f t="shared" si="12"/>
        <v>-0.27934446182146622</v>
      </c>
      <c r="W16" s="162">
        <v>560000</v>
      </c>
      <c r="X16" s="44">
        <v>1239000</v>
      </c>
      <c r="Y16" s="46">
        <v>540417.80099999998</v>
      </c>
      <c r="Z16" s="51">
        <v>75055095</v>
      </c>
      <c r="AA16" s="122">
        <v>75055095</v>
      </c>
      <c r="AB16" s="168">
        <v>0</v>
      </c>
    </row>
    <row r="17" spans="1:28" x14ac:dyDescent="0.25">
      <c r="A17" s="111" t="s">
        <v>65</v>
      </c>
      <c r="B17" s="15" t="s">
        <v>66</v>
      </c>
      <c r="C17" s="17">
        <v>2</v>
      </c>
      <c r="D17" s="24">
        <v>2</v>
      </c>
      <c r="E17" s="24">
        <v>2</v>
      </c>
      <c r="F17" s="24">
        <v>2</v>
      </c>
      <c r="G17" s="29">
        <f t="shared" si="4"/>
        <v>1</v>
      </c>
      <c r="H17" s="29">
        <f t="shared" si="5"/>
        <v>1</v>
      </c>
      <c r="I17" s="29">
        <f t="shared" si="6"/>
        <v>1</v>
      </c>
      <c r="J17" s="29">
        <f t="shared" si="1"/>
        <v>0</v>
      </c>
      <c r="K17" s="14">
        <f t="shared" si="2"/>
        <v>0</v>
      </c>
      <c r="L17" s="42">
        <f t="shared" si="7"/>
        <v>160000</v>
      </c>
      <c r="M17" s="44">
        <f t="shared" si="3"/>
        <v>147514000</v>
      </c>
      <c r="N17" s="44">
        <f t="shared" si="3"/>
        <v>147668405.086</v>
      </c>
      <c r="O17" s="24">
        <v>417</v>
      </c>
      <c r="P17" s="24">
        <v>417</v>
      </c>
      <c r="Q17" s="24">
        <v>417</v>
      </c>
      <c r="R17" s="48">
        <f t="shared" ref="R17:R45" si="13">L17/O17</f>
        <v>383.69304556354916</v>
      </c>
      <c r="S17" s="48">
        <f t="shared" ref="S17:S45" si="14">M17/P17</f>
        <v>353750.59952038369</v>
      </c>
      <c r="T17" s="48">
        <f t="shared" si="10"/>
        <v>354120.87550599518</v>
      </c>
      <c r="U17" s="10">
        <f t="shared" si="11"/>
        <v>920.96249999999998</v>
      </c>
      <c r="V17" s="10">
        <f t="shared" si="12"/>
        <v>1.0467147931720877E-3</v>
      </c>
      <c r="W17" s="162">
        <v>160000</v>
      </c>
      <c r="X17" s="44">
        <v>354000</v>
      </c>
      <c r="Y17" s="46">
        <v>154405.08600000001</v>
      </c>
      <c r="Z17" s="52">
        <v>0</v>
      </c>
      <c r="AA17" s="122">
        <v>147000000</v>
      </c>
      <c r="AB17" s="168">
        <v>0</v>
      </c>
    </row>
    <row r="18" spans="1:28" x14ac:dyDescent="0.25">
      <c r="A18" s="111" t="s">
        <v>67</v>
      </c>
      <c r="B18" s="15" t="s">
        <v>68</v>
      </c>
      <c r="C18" s="17">
        <v>23</v>
      </c>
      <c r="D18" s="24">
        <v>23</v>
      </c>
      <c r="E18" s="24">
        <v>25</v>
      </c>
      <c r="F18" s="24">
        <v>21</v>
      </c>
      <c r="G18" s="29">
        <f t="shared" si="4"/>
        <v>1</v>
      </c>
      <c r="H18" s="29">
        <f t="shared" si="5"/>
        <v>1.0869565217391304</v>
      </c>
      <c r="I18" s="29">
        <f t="shared" si="6"/>
        <v>0.91304347826086951</v>
      </c>
      <c r="J18" s="29">
        <f t="shared" si="1"/>
        <v>8.6956521739130377E-2</v>
      </c>
      <c r="K18" s="14">
        <f t="shared" si="2"/>
        <v>-0.16000000000000003</v>
      </c>
      <c r="L18" s="42">
        <f t="shared" si="7"/>
        <v>17240800</v>
      </c>
      <c r="M18" s="44">
        <f t="shared" si="3"/>
        <v>45712600</v>
      </c>
      <c r="N18" s="44">
        <f t="shared" si="3"/>
        <v>55726258.489</v>
      </c>
      <c r="O18" s="24">
        <v>1409</v>
      </c>
      <c r="P18" s="24">
        <v>1600</v>
      </c>
      <c r="Q18" s="24">
        <v>1757</v>
      </c>
      <c r="R18" s="48">
        <f t="shared" si="13"/>
        <v>12236.195883605395</v>
      </c>
      <c r="S18" s="48">
        <f t="shared" si="14"/>
        <v>28570.375</v>
      </c>
      <c r="T18" s="48">
        <f t="shared" si="10"/>
        <v>31716.709441661922</v>
      </c>
      <c r="U18" s="10">
        <f t="shared" si="11"/>
        <v>1.3349066386130573</v>
      </c>
      <c r="V18" s="10">
        <f t="shared" si="12"/>
        <v>0.11012576634580129</v>
      </c>
      <c r="W18" s="162">
        <v>1840000</v>
      </c>
      <c r="X18" s="44">
        <v>4071000</v>
      </c>
      <c r="Y18" s="46">
        <v>1775658.4890000001</v>
      </c>
      <c r="Z18" s="51">
        <v>15400800</v>
      </c>
      <c r="AA18" s="123">
        <v>24400800</v>
      </c>
      <c r="AB18" s="168">
        <v>8238000</v>
      </c>
    </row>
    <row r="19" spans="1:28" x14ac:dyDescent="0.25">
      <c r="A19" s="111" t="s">
        <v>69</v>
      </c>
      <c r="B19" s="15" t="s">
        <v>70</v>
      </c>
      <c r="C19" s="17">
        <v>46</v>
      </c>
      <c r="D19" s="24">
        <v>38</v>
      </c>
      <c r="E19" s="24">
        <v>38</v>
      </c>
      <c r="F19" s="24">
        <v>34</v>
      </c>
      <c r="G19" s="29">
        <f t="shared" si="4"/>
        <v>0.82608695652173914</v>
      </c>
      <c r="H19" s="29">
        <f t="shared" si="5"/>
        <v>0.82608695652173914</v>
      </c>
      <c r="I19" s="29">
        <f t="shared" si="6"/>
        <v>0.73913043478260865</v>
      </c>
      <c r="J19" s="29">
        <f t="shared" si="1"/>
        <v>0</v>
      </c>
      <c r="K19" s="14">
        <f t="shared" si="2"/>
        <v>-0.10526315789473695</v>
      </c>
      <c r="L19" s="42">
        <f t="shared" si="7"/>
        <v>100267513</v>
      </c>
      <c r="M19" s="44">
        <f t="shared" si="3"/>
        <v>218997026</v>
      </c>
      <c r="N19" s="44">
        <f t="shared" si="3"/>
        <v>235122842.97799999</v>
      </c>
      <c r="O19" s="24">
        <v>1676</v>
      </c>
      <c r="P19" s="24">
        <v>1676</v>
      </c>
      <c r="Q19" s="24">
        <v>2063</v>
      </c>
      <c r="R19" s="48">
        <f t="shared" si="13"/>
        <v>59825.485083532221</v>
      </c>
      <c r="S19" s="48">
        <f t="shared" si="14"/>
        <v>130666.48329355608</v>
      </c>
      <c r="T19" s="48">
        <f t="shared" si="10"/>
        <v>113971.3247590887</v>
      </c>
      <c r="U19" s="10">
        <f t="shared" si="11"/>
        <v>1.184127435174342</v>
      </c>
      <c r="V19" s="10">
        <f t="shared" si="12"/>
        <v>-0.12776924972381742</v>
      </c>
      <c r="W19" s="162">
        <v>3680000</v>
      </c>
      <c r="X19" s="44">
        <v>8142000</v>
      </c>
      <c r="Y19" s="46">
        <v>3551316.9780000001</v>
      </c>
      <c r="Z19" s="51">
        <v>96587513</v>
      </c>
      <c r="AA19" s="123">
        <v>110587513</v>
      </c>
      <c r="AB19" s="168">
        <v>12574500</v>
      </c>
    </row>
    <row r="20" spans="1:28" x14ac:dyDescent="0.25">
      <c r="A20" s="111" t="s">
        <v>71</v>
      </c>
      <c r="B20" s="15" t="s">
        <v>72</v>
      </c>
      <c r="C20" s="17">
        <v>123</v>
      </c>
      <c r="D20" s="24">
        <v>89</v>
      </c>
      <c r="E20" s="24">
        <v>94</v>
      </c>
      <c r="F20" s="24">
        <v>97</v>
      </c>
      <c r="G20" s="29">
        <f t="shared" si="4"/>
        <v>0.72357723577235777</v>
      </c>
      <c r="H20" s="29">
        <f t="shared" si="5"/>
        <v>0.76422764227642281</v>
      </c>
      <c r="I20" s="29">
        <f t="shared" si="6"/>
        <v>0.78861788617886175</v>
      </c>
      <c r="J20" s="29">
        <f t="shared" si="1"/>
        <v>5.6179775280898792E-2</v>
      </c>
      <c r="K20" s="14">
        <f t="shared" si="2"/>
        <v>3.1914893617021267E-2</v>
      </c>
      <c r="L20" s="42">
        <f t="shared" si="7"/>
        <v>395391634</v>
      </c>
      <c r="M20" s="44">
        <f t="shared" si="3"/>
        <v>854214268</v>
      </c>
      <c r="N20" s="44">
        <f t="shared" si="3"/>
        <v>988654304.78900003</v>
      </c>
      <c r="O20" s="24">
        <v>6780</v>
      </c>
      <c r="P20" s="24">
        <v>7170</v>
      </c>
      <c r="Q20" s="24">
        <v>8071</v>
      </c>
      <c r="R20" s="48">
        <f t="shared" si="13"/>
        <v>58317.350147492623</v>
      </c>
      <c r="S20" s="48">
        <f t="shared" si="14"/>
        <v>119137.27587168758</v>
      </c>
      <c r="T20" s="48">
        <f t="shared" si="10"/>
        <v>122494.64809676621</v>
      </c>
      <c r="U20" s="10">
        <f t="shared" si="11"/>
        <v>1.0429130536688134</v>
      </c>
      <c r="V20" s="10">
        <f t="shared" si="12"/>
        <v>2.8180703314842903E-2</v>
      </c>
      <c r="W20" s="162">
        <v>9840000</v>
      </c>
      <c r="X20" s="44">
        <v>21771000</v>
      </c>
      <c r="Y20" s="46">
        <v>9495912.7890000008</v>
      </c>
      <c r="Z20" s="51">
        <v>385551634</v>
      </c>
      <c r="AA20" s="122">
        <v>437051634</v>
      </c>
      <c r="AB20" s="168">
        <v>124944124</v>
      </c>
    </row>
    <row r="21" spans="1:28" x14ac:dyDescent="0.25">
      <c r="A21" s="111" t="s">
        <v>73</v>
      </c>
      <c r="B21" s="15" t="s">
        <v>74</v>
      </c>
      <c r="C21" s="17">
        <v>27</v>
      </c>
      <c r="D21" s="24">
        <v>26</v>
      </c>
      <c r="E21" s="24">
        <v>27</v>
      </c>
      <c r="F21" s="24">
        <v>29</v>
      </c>
      <c r="G21" s="29">
        <f t="shared" si="4"/>
        <v>0.96296296296296291</v>
      </c>
      <c r="H21" s="29">
        <f t="shared" si="5"/>
        <v>1</v>
      </c>
      <c r="I21" s="29">
        <f t="shared" si="6"/>
        <v>1.0740740740740742</v>
      </c>
      <c r="J21" s="29">
        <f t="shared" si="1"/>
        <v>3.8461538461538547E-2</v>
      </c>
      <c r="K21" s="14">
        <f t="shared" si="2"/>
        <v>7.4074074074074181E-2</v>
      </c>
      <c r="L21" s="42">
        <f t="shared" si="7"/>
        <v>50169227</v>
      </c>
      <c r="M21" s="44">
        <f t="shared" si="3"/>
        <v>102957454</v>
      </c>
      <c r="N21" s="44">
        <f t="shared" si="3"/>
        <v>588804014.66100001</v>
      </c>
      <c r="O21" s="24">
        <v>4234</v>
      </c>
      <c r="P21" s="24">
        <v>4331</v>
      </c>
      <c r="Q21" s="24">
        <v>4154</v>
      </c>
      <c r="R21" s="48">
        <f t="shared" si="13"/>
        <v>11849.132498819085</v>
      </c>
      <c r="S21" s="48">
        <f t="shared" si="14"/>
        <v>23772.212883860539</v>
      </c>
      <c r="T21" s="48">
        <f t="shared" si="10"/>
        <v>141743.86486783825</v>
      </c>
      <c r="U21" s="10">
        <f t="shared" si="11"/>
        <v>1.0062407848194574</v>
      </c>
      <c r="V21" s="10">
        <f t="shared" si="12"/>
        <v>4.9625860478504791</v>
      </c>
      <c r="W21" s="162">
        <v>2160000</v>
      </c>
      <c r="X21" s="44">
        <v>4779000</v>
      </c>
      <c r="Y21" s="46">
        <v>2084468.6610000001</v>
      </c>
      <c r="Z21" s="51">
        <v>48009227</v>
      </c>
      <c r="AA21" s="122">
        <v>48009227</v>
      </c>
      <c r="AB21" s="168">
        <v>483762092</v>
      </c>
    </row>
    <row r="22" spans="1:28" x14ac:dyDescent="0.25">
      <c r="A22" s="111" t="s">
        <v>75</v>
      </c>
      <c r="B22" s="15" t="s">
        <v>76</v>
      </c>
      <c r="C22" s="17">
        <v>16</v>
      </c>
      <c r="D22" s="24">
        <v>18</v>
      </c>
      <c r="E22" s="24">
        <v>18</v>
      </c>
      <c r="F22" s="24">
        <v>17</v>
      </c>
      <c r="G22" s="29">
        <f t="shared" si="4"/>
        <v>1.125</v>
      </c>
      <c r="H22" s="29">
        <f t="shared" si="5"/>
        <v>1.125</v>
      </c>
      <c r="I22" s="29">
        <f t="shared" si="6"/>
        <v>1.0625</v>
      </c>
      <c r="J22" s="29">
        <f t="shared" si="1"/>
        <v>0</v>
      </c>
      <c r="K22" s="14">
        <f t="shared" si="2"/>
        <v>-5.555555555555558E-2</v>
      </c>
      <c r="L22" s="42">
        <f t="shared" si="7"/>
        <v>1280000</v>
      </c>
      <c r="M22" s="44">
        <f t="shared" si="3"/>
        <v>4112000</v>
      </c>
      <c r="N22" s="44">
        <f t="shared" si="3"/>
        <v>43333948.688000001</v>
      </c>
      <c r="O22" s="24">
        <v>863</v>
      </c>
      <c r="P22" s="24">
        <v>863</v>
      </c>
      <c r="Q22" s="24">
        <v>1265</v>
      </c>
      <c r="R22" s="48">
        <f t="shared" si="13"/>
        <v>1483.1981460023176</v>
      </c>
      <c r="S22" s="48">
        <f t="shared" si="14"/>
        <v>4764.7740440324451</v>
      </c>
      <c r="T22" s="48">
        <f t="shared" si="10"/>
        <v>34256.085919367593</v>
      </c>
      <c r="U22" s="10">
        <f t="shared" si="11"/>
        <v>2.2124999999999999</v>
      </c>
      <c r="V22" s="10">
        <f t="shared" si="12"/>
        <v>6.1894460477661069</v>
      </c>
      <c r="W22" s="162">
        <v>1280000</v>
      </c>
      <c r="X22" s="44">
        <v>2832000</v>
      </c>
      <c r="Y22" s="46">
        <v>1235240.6880000001</v>
      </c>
      <c r="Z22" s="52">
        <v>0</v>
      </c>
      <c r="AA22" s="122">
        <v>0</v>
      </c>
      <c r="AB22" s="168">
        <v>37986708</v>
      </c>
    </row>
    <row r="23" spans="1:28" x14ac:dyDescent="0.25">
      <c r="A23" s="111" t="s">
        <v>77</v>
      </c>
      <c r="B23" s="15" t="s">
        <v>78</v>
      </c>
      <c r="C23" s="17">
        <v>19</v>
      </c>
      <c r="D23" s="24">
        <v>25</v>
      </c>
      <c r="E23" s="24">
        <v>25</v>
      </c>
      <c r="F23" s="24">
        <v>23</v>
      </c>
      <c r="G23" s="29">
        <f t="shared" si="4"/>
        <v>1.3157894736842106</v>
      </c>
      <c r="H23" s="29">
        <f t="shared" si="5"/>
        <v>1.3157894736842106</v>
      </c>
      <c r="I23" s="29">
        <f t="shared" si="6"/>
        <v>1.2105263157894737</v>
      </c>
      <c r="J23" s="29">
        <f t="shared" si="1"/>
        <v>0</v>
      </c>
      <c r="K23" s="14">
        <f t="shared" si="2"/>
        <v>-8.0000000000000071E-2</v>
      </c>
      <c r="L23" s="42">
        <f t="shared" si="7"/>
        <v>33467830</v>
      </c>
      <c r="M23" s="44">
        <f t="shared" si="3"/>
        <v>86778660</v>
      </c>
      <c r="N23" s="44">
        <f t="shared" si="3"/>
        <v>128978216.317</v>
      </c>
      <c r="O23" s="24">
        <v>2517</v>
      </c>
      <c r="P23" s="24">
        <v>2677</v>
      </c>
      <c r="Q23" s="24">
        <v>2397</v>
      </c>
      <c r="R23" s="48">
        <f t="shared" si="13"/>
        <v>13296.714342471196</v>
      </c>
      <c r="S23" s="48">
        <f t="shared" si="14"/>
        <v>32416.38401195368</v>
      </c>
      <c r="T23" s="48">
        <f t="shared" si="10"/>
        <v>53808.183695035463</v>
      </c>
      <c r="U23" s="10">
        <f t="shared" si="11"/>
        <v>1.4379243756791946</v>
      </c>
      <c r="V23" s="10">
        <f t="shared" si="12"/>
        <v>0.65990702958088931</v>
      </c>
      <c r="W23" s="162">
        <v>1520000</v>
      </c>
      <c r="X23" s="44">
        <v>3363000</v>
      </c>
      <c r="Y23" s="46">
        <v>1466848.317</v>
      </c>
      <c r="Z23" s="51">
        <v>31947830</v>
      </c>
      <c r="AA23" s="123">
        <v>49947830</v>
      </c>
      <c r="AB23" s="168">
        <v>40732708</v>
      </c>
    </row>
    <row r="24" spans="1:28" x14ac:dyDescent="0.25">
      <c r="A24" s="111" t="s">
        <v>79</v>
      </c>
      <c r="B24" s="15" t="s">
        <v>80</v>
      </c>
      <c r="C24" s="17">
        <v>42</v>
      </c>
      <c r="D24" s="24">
        <v>41</v>
      </c>
      <c r="E24" s="24">
        <v>46</v>
      </c>
      <c r="F24" s="24">
        <v>57</v>
      </c>
      <c r="G24" s="29">
        <f t="shared" si="4"/>
        <v>0.97619047619047616</v>
      </c>
      <c r="H24" s="29">
        <f t="shared" si="5"/>
        <v>1.0952380952380953</v>
      </c>
      <c r="I24" s="29">
        <f t="shared" si="6"/>
        <v>1.3571428571428572</v>
      </c>
      <c r="J24" s="29">
        <f t="shared" si="1"/>
        <v>0.12195121951219523</v>
      </c>
      <c r="K24" s="14">
        <f t="shared" si="2"/>
        <v>0.23913043478260865</v>
      </c>
      <c r="L24" s="42">
        <f t="shared" si="7"/>
        <v>135150783</v>
      </c>
      <c r="M24" s="44">
        <f t="shared" si="3"/>
        <v>283375566</v>
      </c>
      <c r="N24" s="44">
        <f t="shared" si="3"/>
        <v>314078072.80599999</v>
      </c>
      <c r="O24" s="24">
        <v>4709</v>
      </c>
      <c r="P24" s="24">
        <v>4989</v>
      </c>
      <c r="Q24" s="24">
        <v>3813</v>
      </c>
      <c r="R24" s="48">
        <f t="shared" si="13"/>
        <v>28700.527288171586</v>
      </c>
      <c r="S24" s="48">
        <f t="shared" si="14"/>
        <v>56800.073361395072</v>
      </c>
      <c r="T24" s="48">
        <f t="shared" si="10"/>
        <v>82370.331184369265</v>
      </c>
      <c r="U24" s="10">
        <f t="shared" si="11"/>
        <v>0.97906027269416107</v>
      </c>
      <c r="V24" s="10">
        <f t="shared" si="12"/>
        <v>0.45018001403416075</v>
      </c>
      <c r="W24" s="162">
        <v>3360000</v>
      </c>
      <c r="X24" s="44">
        <v>7434000</v>
      </c>
      <c r="Y24" s="46">
        <v>3242506.8060000003</v>
      </c>
      <c r="Z24" s="51">
        <v>131790783</v>
      </c>
      <c r="AA24" s="122">
        <v>140790783</v>
      </c>
      <c r="AB24" s="168">
        <v>27460000</v>
      </c>
    </row>
    <row r="25" spans="1:28" x14ac:dyDescent="0.25">
      <c r="A25" s="111" t="s">
        <v>81</v>
      </c>
      <c r="B25" s="15" t="s">
        <v>82</v>
      </c>
      <c r="C25" s="17">
        <v>25</v>
      </c>
      <c r="D25" s="24">
        <v>35</v>
      </c>
      <c r="E25" s="24">
        <v>35</v>
      </c>
      <c r="F25" s="24">
        <v>32</v>
      </c>
      <c r="G25" s="29">
        <f t="shared" si="4"/>
        <v>1.4</v>
      </c>
      <c r="H25" s="29">
        <f t="shared" si="5"/>
        <v>1.4</v>
      </c>
      <c r="I25" s="29">
        <f t="shared" si="6"/>
        <v>1.28</v>
      </c>
      <c r="J25" s="29">
        <f t="shared" si="1"/>
        <v>0</v>
      </c>
      <c r="K25" s="14">
        <f t="shared" si="2"/>
        <v>-8.5714285714285632E-2</v>
      </c>
      <c r="L25" s="42">
        <f t="shared" si="7"/>
        <v>2000000</v>
      </c>
      <c r="M25" s="44">
        <f t="shared" si="3"/>
        <v>6425000</v>
      </c>
      <c r="N25" s="44">
        <f t="shared" si="3"/>
        <v>66780563.575000003</v>
      </c>
      <c r="O25" s="24">
        <v>1939</v>
      </c>
      <c r="P25" s="24">
        <v>1939</v>
      </c>
      <c r="Q25" s="24">
        <v>1615</v>
      </c>
      <c r="R25" s="48">
        <f t="shared" si="13"/>
        <v>1031.4595152140278</v>
      </c>
      <c r="S25" s="48">
        <f t="shared" si="14"/>
        <v>3313.5636926250645</v>
      </c>
      <c r="T25" s="48">
        <f t="shared" si="10"/>
        <v>41350.194164086686</v>
      </c>
      <c r="U25" s="10">
        <f t="shared" si="11"/>
        <v>2.2125000000000004</v>
      </c>
      <c r="V25" s="10">
        <f t="shared" si="12"/>
        <v>11.479070269908807</v>
      </c>
      <c r="W25" s="162">
        <v>2000000</v>
      </c>
      <c r="X25" s="44">
        <v>4425000</v>
      </c>
      <c r="Y25" s="46">
        <v>1930063.5750000002</v>
      </c>
      <c r="Z25" s="52"/>
      <c r="AA25" s="122">
        <v>0</v>
      </c>
      <c r="AB25" s="168">
        <v>58425500</v>
      </c>
    </row>
    <row r="26" spans="1:28" x14ac:dyDescent="0.25">
      <c r="A26" s="111" t="s">
        <v>83</v>
      </c>
      <c r="B26" s="15" t="s">
        <v>84</v>
      </c>
      <c r="C26" s="17">
        <v>30</v>
      </c>
      <c r="D26" s="24">
        <v>25</v>
      </c>
      <c r="E26" s="24">
        <v>27</v>
      </c>
      <c r="F26" s="24">
        <v>30</v>
      </c>
      <c r="G26" s="29">
        <f t="shared" si="4"/>
        <v>0.83333333333333337</v>
      </c>
      <c r="H26" s="29">
        <f t="shared" si="5"/>
        <v>0.9</v>
      </c>
      <c r="I26" s="29">
        <f t="shared" si="6"/>
        <v>1</v>
      </c>
      <c r="J26" s="29">
        <f t="shared" si="1"/>
        <v>8.0000000000000071E-2</v>
      </c>
      <c r="K26" s="14">
        <f t="shared" si="2"/>
        <v>0.11111111111111116</v>
      </c>
      <c r="L26" s="42">
        <f t="shared" si="7"/>
        <v>148835173</v>
      </c>
      <c r="M26" s="44">
        <f t="shared" si="3"/>
        <v>300677346</v>
      </c>
      <c r="N26" s="44">
        <f t="shared" si="3"/>
        <v>305739422.29000002</v>
      </c>
      <c r="O26" s="24">
        <v>2039</v>
      </c>
      <c r="P26" s="24">
        <v>2225</v>
      </c>
      <c r="Q26" s="24">
        <v>2169</v>
      </c>
      <c r="R26" s="48">
        <f t="shared" si="13"/>
        <v>72994.199607650808</v>
      </c>
      <c r="S26" s="48">
        <f t="shared" si="14"/>
        <v>135135.88584269662</v>
      </c>
      <c r="T26" s="48">
        <f t="shared" si="10"/>
        <v>140958.7009174735</v>
      </c>
      <c r="U26" s="10">
        <f t="shared" si="11"/>
        <v>0.85132361980899773</v>
      </c>
      <c r="V26" s="10">
        <f t="shared" si="12"/>
        <v>4.3088592186052432E-2</v>
      </c>
      <c r="W26" s="162">
        <v>2480000</v>
      </c>
      <c r="X26" s="44">
        <v>5487000</v>
      </c>
      <c r="Y26" s="46">
        <v>2316076.29</v>
      </c>
      <c r="Z26" s="51">
        <v>146355173</v>
      </c>
      <c r="AA26" s="123">
        <v>146355173</v>
      </c>
      <c r="AB26" s="168">
        <v>2746000</v>
      </c>
    </row>
    <row r="27" spans="1:28" x14ac:dyDescent="0.25">
      <c r="A27" s="111" t="s">
        <v>85</v>
      </c>
      <c r="B27" s="15" t="s">
        <v>86</v>
      </c>
      <c r="C27" s="17">
        <v>30</v>
      </c>
      <c r="D27" s="24">
        <v>20</v>
      </c>
      <c r="E27" s="24">
        <v>21</v>
      </c>
      <c r="F27" s="24">
        <v>29</v>
      </c>
      <c r="G27" s="29">
        <f t="shared" si="4"/>
        <v>0.66666666666666663</v>
      </c>
      <c r="H27" s="29">
        <f t="shared" si="5"/>
        <v>0.7</v>
      </c>
      <c r="I27" s="29">
        <f t="shared" si="6"/>
        <v>0.96666666666666667</v>
      </c>
      <c r="J27" s="29">
        <f t="shared" si="1"/>
        <v>5.0000000000000044E-2</v>
      </c>
      <c r="K27" s="14">
        <f t="shared" si="2"/>
        <v>0.38095238095238115</v>
      </c>
      <c r="L27" s="42">
        <f t="shared" si="7"/>
        <v>34475735</v>
      </c>
      <c r="M27" s="44">
        <f t="shared" si="3"/>
        <v>77264470</v>
      </c>
      <c r="N27" s="44">
        <f t="shared" si="3"/>
        <v>79580546.290000007</v>
      </c>
      <c r="O27" s="24">
        <v>1017</v>
      </c>
      <c r="P27" s="24">
        <v>1090</v>
      </c>
      <c r="Q27" s="24">
        <v>1141</v>
      </c>
      <c r="R27" s="48">
        <f t="shared" si="13"/>
        <v>33899.444444444445</v>
      </c>
      <c r="S27" s="48">
        <f t="shared" si="14"/>
        <v>70884.834862385324</v>
      </c>
      <c r="T27" s="48">
        <f t="shared" si="10"/>
        <v>69746.315766871165</v>
      </c>
      <c r="U27" s="10">
        <f t="shared" si="11"/>
        <v>1.0910323465198313</v>
      </c>
      <c r="V27" s="10">
        <f t="shared" si="12"/>
        <v>-1.6061532734391815E-2</v>
      </c>
      <c r="W27" s="162">
        <v>2320000</v>
      </c>
      <c r="X27" s="44">
        <v>5133000</v>
      </c>
      <c r="Y27" s="46">
        <v>2316076.29</v>
      </c>
      <c r="Z27" s="51">
        <v>32155735</v>
      </c>
      <c r="AA27" s="122">
        <v>37655735</v>
      </c>
      <c r="AB27" s="168">
        <v>0</v>
      </c>
    </row>
    <row r="28" spans="1:28" x14ac:dyDescent="0.25">
      <c r="A28" s="111" t="s">
        <v>87</v>
      </c>
      <c r="B28" s="15" t="s">
        <v>88</v>
      </c>
      <c r="C28" s="17">
        <v>116</v>
      </c>
      <c r="D28" s="24">
        <v>82</v>
      </c>
      <c r="E28" s="24">
        <v>96</v>
      </c>
      <c r="F28" s="24">
        <v>130</v>
      </c>
      <c r="G28" s="29">
        <f t="shared" ref="G28:G30" si="15">D28/$C28</f>
        <v>0.7068965517241379</v>
      </c>
      <c r="H28" s="29">
        <f t="shared" ref="H28:H30" si="16">E28/$C28</f>
        <v>0.82758620689655171</v>
      </c>
      <c r="I28" s="29">
        <f t="shared" si="6"/>
        <v>1.1206896551724137</v>
      </c>
      <c r="J28" s="29">
        <f t="shared" si="1"/>
        <v>0.1707317073170731</v>
      </c>
      <c r="K28" s="14">
        <f t="shared" si="2"/>
        <v>0.35416666666666652</v>
      </c>
      <c r="L28" s="42">
        <f t="shared" si="7"/>
        <v>707553293</v>
      </c>
      <c r="M28" s="44">
        <f t="shared" si="3"/>
        <v>1557358585</v>
      </c>
      <c r="N28" s="44">
        <f t="shared" si="3"/>
        <v>1716014203.9879999</v>
      </c>
      <c r="O28" s="24">
        <v>12927</v>
      </c>
      <c r="P28" s="24">
        <v>18158</v>
      </c>
      <c r="Q28" s="24">
        <v>20604</v>
      </c>
      <c r="R28" s="48">
        <f t="shared" si="13"/>
        <v>54734.531832598441</v>
      </c>
      <c r="S28" s="48">
        <f t="shared" si="14"/>
        <v>85767.077045930171</v>
      </c>
      <c r="T28" s="48">
        <f t="shared" si="10"/>
        <v>83285.488448262462</v>
      </c>
      <c r="U28" s="10">
        <f t="shared" ref="U28:U30" si="17">(S28/R28)-1</f>
        <v>0.56696465968216359</v>
      </c>
      <c r="V28" s="10">
        <f t="shared" si="12"/>
        <v>-2.8934046526253421E-2</v>
      </c>
      <c r="W28" s="162">
        <v>9280000</v>
      </c>
      <c r="X28" s="44">
        <v>20532000</v>
      </c>
      <c r="Y28" s="46">
        <v>8955494.9879999999</v>
      </c>
      <c r="Z28" s="51">
        <v>698273293</v>
      </c>
      <c r="AA28" s="122">
        <v>829273292</v>
      </c>
      <c r="AB28" s="168">
        <v>149700124</v>
      </c>
    </row>
    <row r="29" spans="1:28" x14ac:dyDescent="0.25">
      <c r="A29" s="111" t="s">
        <v>89</v>
      </c>
      <c r="B29" s="15" t="s">
        <v>90</v>
      </c>
      <c r="C29" s="17">
        <v>1</v>
      </c>
      <c r="D29" s="24">
        <v>1</v>
      </c>
      <c r="E29" s="24">
        <v>1</v>
      </c>
      <c r="F29" s="24">
        <v>2</v>
      </c>
      <c r="G29" s="29">
        <f t="shared" si="15"/>
        <v>1</v>
      </c>
      <c r="H29" s="29">
        <f t="shared" si="16"/>
        <v>1</v>
      </c>
      <c r="I29" s="29">
        <f t="shared" si="6"/>
        <v>2</v>
      </c>
      <c r="J29" s="29">
        <f t="shared" si="1"/>
        <v>0</v>
      </c>
      <c r="K29" s="14">
        <f t="shared" si="2"/>
        <v>1</v>
      </c>
      <c r="L29" s="42">
        <f t="shared" si="7"/>
        <v>80000</v>
      </c>
      <c r="M29" s="44">
        <f t="shared" si="3"/>
        <v>257000</v>
      </c>
      <c r="N29" s="44">
        <f t="shared" si="3"/>
        <v>334202.54300000001</v>
      </c>
      <c r="O29" s="24">
        <v>0</v>
      </c>
      <c r="P29" s="24">
        <v>0</v>
      </c>
      <c r="Q29" s="24">
        <v>86</v>
      </c>
      <c r="R29" s="55" t="e">
        <f t="shared" si="13"/>
        <v>#DIV/0!</v>
      </c>
      <c r="S29" s="55" t="e">
        <f t="shared" si="14"/>
        <v>#DIV/0!</v>
      </c>
      <c r="T29" s="48">
        <f t="shared" si="10"/>
        <v>3886.0760813953489</v>
      </c>
      <c r="U29" s="164" t="e">
        <f t="shared" si="17"/>
        <v>#DIV/0!</v>
      </c>
      <c r="V29" s="164" t="e">
        <f t="shared" si="12"/>
        <v>#DIV/0!</v>
      </c>
      <c r="W29" s="162">
        <v>80000</v>
      </c>
      <c r="X29" s="44">
        <v>177000</v>
      </c>
      <c r="Y29" s="46">
        <v>77202.543000000005</v>
      </c>
      <c r="Z29" s="52">
        <v>0</v>
      </c>
      <c r="AA29" s="122">
        <v>0</v>
      </c>
      <c r="AB29" s="168">
        <v>0</v>
      </c>
    </row>
    <row r="30" spans="1:28" x14ac:dyDescent="0.25">
      <c r="A30" s="111" t="s">
        <v>91</v>
      </c>
      <c r="B30" s="15" t="s">
        <v>92</v>
      </c>
      <c r="C30" s="17">
        <v>4</v>
      </c>
      <c r="D30" s="24">
        <v>4</v>
      </c>
      <c r="E30" s="24">
        <v>4</v>
      </c>
      <c r="F30" s="24">
        <v>6</v>
      </c>
      <c r="G30" s="29">
        <f t="shared" si="15"/>
        <v>1</v>
      </c>
      <c r="H30" s="29">
        <f t="shared" si="16"/>
        <v>1</v>
      </c>
      <c r="I30" s="29">
        <f t="shared" si="6"/>
        <v>1.5</v>
      </c>
      <c r="J30" s="29">
        <f t="shared" si="1"/>
        <v>0</v>
      </c>
      <c r="K30" s="14">
        <f t="shared" si="2"/>
        <v>0.5</v>
      </c>
      <c r="L30" s="42">
        <f t="shared" si="7"/>
        <v>3378000</v>
      </c>
      <c r="M30" s="44">
        <f t="shared" si="3"/>
        <v>7144000</v>
      </c>
      <c r="N30" s="44">
        <f t="shared" si="3"/>
        <v>7452810.1720000003</v>
      </c>
      <c r="O30" s="24">
        <v>303</v>
      </c>
      <c r="P30" s="24">
        <v>303</v>
      </c>
      <c r="Q30" s="24">
        <v>347</v>
      </c>
      <c r="R30" s="48">
        <f t="shared" si="13"/>
        <v>11148.514851485148</v>
      </c>
      <c r="S30" s="48">
        <f t="shared" si="14"/>
        <v>23577.557755775579</v>
      </c>
      <c r="T30" s="48">
        <f t="shared" si="10"/>
        <v>21477.839112391932</v>
      </c>
      <c r="U30" s="10">
        <f t="shared" si="17"/>
        <v>1.1148608644168148</v>
      </c>
      <c r="V30" s="10">
        <f t="shared" si="12"/>
        <v>-8.9055815921786796E-2</v>
      </c>
      <c r="W30" s="162">
        <v>320000</v>
      </c>
      <c r="X30" s="44">
        <v>708000</v>
      </c>
      <c r="Y30" s="46">
        <v>308810.17200000002</v>
      </c>
      <c r="Z30" s="51">
        <v>3058000</v>
      </c>
      <c r="AA30" s="123">
        <v>3058000</v>
      </c>
      <c r="AB30" s="168">
        <v>0</v>
      </c>
    </row>
    <row r="31" spans="1:28" x14ac:dyDescent="0.25">
      <c r="A31" s="111" t="s">
        <v>93</v>
      </c>
      <c r="B31" s="15" t="s">
        <v>94</v>
      </c>
      <c r="C31" s="17">
        <v>37</v>
      </c>
      <c r="D31" s="24">
        <v>44</v>
      </c>
      <c r="E31" s="24">
        <v>47</v>
      </c>
      <c r="F31" s="24">
        <v>51</v>
      </c>
      <c r="G31" s="29">
        <f t="shared" ref="G31:G45" si="18">D31/$C31</f>
        <v>1.1891891891891893</v>
      </c>
      <c r="H31" s="29">
        <f t="shared" ref="H31:H45" si="19">E31/$C31</f>
        <v>1.2702702702702702</v>
      </c>
      <c r="I31" s="29">
        <f t="shared" si="6"/>
        <v>1.3783783783783783</v>
      </c>
      <c r="J31" s="29">
        <f t="shared" si="1"/>
        <v>6.8181818181818121E-2</v>
      </c>
      <c r="K31" s="14">
        <f t="shared" si="2"/>
        <v>8.5106382978723305E-2</v>
      </c>
      <c r="L31" s="42">
        <f t="shared" si="7"/>
        <v>186873179</v>
      </c>
      <c r="M31" s="44">
        <f t="shared" si="3"/>
        <v>409335358</v>
      </c>
      <c r="N31" s="44">
        <f t="shared" si="3"/>
        <v>414937852.09100002</v>
      </c>
      <c r="O31" s="24">
        <v>3450</v>
      </c>
      <c r="P31" s="24">
        <v>3710</v>
      </c>
      <c r="Q31" s="24">
        <v>3965</v>
      </c>
      <c r="R31" s="48">
        <f t="shared" si="13"/>
        <v>54166.138840579712</v>
      </c>
      <c r="S31" s="48">
        <f t="shared" si="14"/>
        <v>110332.98059299191</v>
      </c>
      <c r="T31" s="48">
        <f t="shared" si="10"/>
        <v>104650.15185145019</v>
      </c>
      <c r="U31" s="10">
        <f t="shared" si="11"/>
        <v>1.0369364136831112</v>
      </c>
      <c r="V31" s="10">
        <f t="shared" si="12"/>
        <v>-5.1506165346018706E-2</v>
      </c>
      <c r="W31" s="162">
        <v>2960000</v>
      </c>
      <c r="X31" s="44">
        <v>6549000</v>
      </c>
      <c r="Y31" s="46">
        <v>2856494.091</v>
      </c>
      <c r="Z31" s="51">
        <v>183913179</v>
      </c>
      <c r="AA31" s="122">
        <v>215913179</v>
      </c>
      <c r="AB31" s="168">
        <v>2746000</v>
      </c>
    </row>
    <row r="32" spans="1:28" x14ac:dyDescent="0.25">
      <c r="A32" s="111" t="s">
        <v>95</v>
      </c>
      <c r="B32" s="15" t="s">
        <v>96</v>
      </c>
      <c r="C32" s="17">
        <v>15</v>
      </c>
      <c r="D32" s="24">
        <v>17</v>
      </c>
      <c r="E32" s="24">
        <v>18</v>
      </c>
      <c r="F32" s="24">
        <v>22</v>
      </c>
      <c r="G32" s="29">
        <f t="shared" si="18"/>
        <v>1.1333333333333333</v>
      </c>
      <c r="H32" s="29">
        <f t="shared" si="19"/>
        <v>1.2</v>
      </c>
      <c r="I32" s="29">
        <f t="shared" si="6"/>
        <v>1.4666666666666666</v>
      </c>
      <c r="J32" s="29">
        <f t="shared" si="1"/>
        <v>5.8823529411764719E-2</v>
      </c>
      <c r="K32" s="14">
        <f t="shared" si="2"/>
        <v>0.2222222222222221</v>
      </c>
      <c r="L32" s="42">
        <f t="shared" si="7"/>
        <v>54732800</v>
      </c>
      <c r="M32" s="44">
        <f t="shared" si="3"/>
        <v>116920600</v>
      </c>
      <c r="N32" s="44">
        <f t="shared" si="3"/>
        <v>118078638.145</v>
      </c>
      <c r="O32" s="24">
        <v>2034</v>
      </c>
      <c r="P32" s="24">
        <v>2046</v>
      </c>
      <c r="Q32" s="24">
        <v>2775</v>
      </c>
      <c r="R32" s="48">
        <f t="shared" si="13"/>
        <v>26908.947885939036</v>
      </c>
      <c r="S32" s="48">
        <f t="shared" si="14"/>
        <v>57145.943304007822</v>
      </c>
      <c r="T32" s="48">
        <f t="shared" si="10"/>
        <v>42550.860592792793</v>
      </c>
      <c r="U32" s="10">
        <f t="shared" si="11"/>
        <v>1.1236780994276176</v>
      </c>
      <c r="V32" s="10">
        <f t="shared" si="12"/>
        <v>-0.25540015384069148</v>
      </c>
      <c r="W32" s="162">
        <v>1200000</v>
      </c>
      <c r="X32" s="44">
        <v>2655000</v>
      </c>
      <c r="Y32" s="46">
        <v>1158038.145</v>
      </c>
      <c r="Z32" s="51">
        <v>53532800</v>
      </c>
      <c r="AA32" s="122">
        <v>59532800</v>
      </c>
      <c r="AB32" s="168">
        <v>0</v>
      </c>
    </row>
    <row r="33" spans="1:28" x14ac:dyDescent="0.25">
      <c r="A33" s="111" t="s">
        <v>97</v>
      </c>
      <c r="B33" s="15" t="s">
        <v>98</v>
      </c>
      <c r="C33" s="17">
        <v>30</v>
      </c>
      <c r="D33" s="24">
        <v>22</v>
      </c>
      <c r="E33" s="24">
        <v>23</v>
      </c>
      <c r="F33" s="24">
        <v>34</v>
      </c>
      <c r="G33" s="29">
        <f t="shared" si="18"/>
        <v>0.73333333333333328</v>
      </c>
      <c r="H33" s="29">
        <f t="shared" si="19"/>
        <v>0.76666666666666672</v>
      </c>
      <c r="I33" s="29">
        <f t="shared" si="6"/>
        <v>1.1333333333333333</v>
      </c>
      <c r="J33" s="29">
        <f t="shared" si="1"/>
        <v>4.5454545454545636E-2</v>
      </c>
      <c r="K33" s="14">
        <f t="shared" si="2"/>
        <v>0.47826086956521729</v>
      </c>
      <c r="L33" s="42">
        <f t="shared" si="7"/>
        <v>82272519</v>
      </c>
      <c r="M33" s="44">
        <f t="shared" si="3"/>
        <v>173455038</v>
      </c>
      <c r="N33" s="44">
        <f t="shared" si="3"/>
        <v>216503822.28999999</v>
      </c>
      <c r="O33" s="24">
        <v>2080</v>
      </c>
      <c r="P33" s="24">
        <v>2080</v>
      </c>
      <c r="Q33" s="24">
        <v>2485</v>
      </c>
      <c r="R33" s="48">
        <f t="shared" si="13"/>
        <v>39554.095673076925</v>
      </c>
      <c r="S33" s="48">
        <f t="shared" si="14"/>
        <v>83391.845192307694</v>
      </c>
      <c r="T33" s="48">
        <f t="shared" si="10"/>
        <v>87124.274563380284</v>
      </c>
      <c r="U33" s="10">
        <f t="shared" si="11"/>
        <v>1.1082986166984869</v>
      </c>
      <c r="V33" s="10">
        <f t="shared" si="12"/>
        <v>4.4757726159738276E-2</v>
      </c>
      <c r="W33" s="162">
        <v>2400000</v>
      </c>
      <c r="X33" s="44">
        <v>5310000</v>
      </c>
      <c r="Y33" s="46">
        <v>2316076.29</v>
      </c>
      <c r="Z33" s="51">
        <v>79872519</v>
      </c>
      <c r="AA33" s="122">
        <v>85872519</v>
      </c>
      <c r="AB33" s="168">
        <v>40732708</v>
      </c>
    </row>
    <row r="34" spans="1:28" x14ac:dyDescent="0.25">
      <c r="A34" s="111" t="s">
        <v>99</v>
      </c>
      <c r="B34" s="15" t="s">
        <v>100</v>
      </c>
      <c r="C34" s="17">
        <v>29</v>
      </c>
      <c r="D34" s="24">
        <v>49</v>
      </c>
      <c r="E34" s="24">
        <v>51</v>
      </c>
      <c r="F34" s="24">
        <v>54</v>
      </c>
      <c r="G34" s="29">
        <f t="shared" si="18"/>
        <v>1.6896551724137931</v>
      </c>
      <c r="H34" s="29">
        <f t="shared" si="19"/>
        <v>1.7586206896551724</v>
      </c>
      <c r="I34" s="29">
        <f t="shared" si="6"/>
        <v>1.8620689655172413</v>
      </c>
      <c r="J34" s="29">
        <f t="shared" si="1"/>
        <v>4.081632653061229E-2</v>
      </c>
      <c r="K34" s="14">
        <f t="shared" si="2"/>
        <v>5.8823529411764719E-2</v>
      </c>
      <c r="L34" s="42">
        <f t="shared" si="7"/>
        <v>85363010</v>
      </c>
      <c r="M34" s="44">
        <f t="shared" si="3"/>
        <v>173539020</v>
      </c>
      <c r="N34" s="44">
        <f t="shared" si="3"/>
        <v>175777893.74700001</v>
      </c>
      <c r="O34" s="24">
        <v>6217</v>
      </c>
      <c r="P34" s="24">
        <v>6280</v>
      </c>
      <c r="Q34" s="24">
        <v>6177</v>
      </c>
      <c r="R34" s="48">
        <f t="shared" si="13"/>
        <v>13730.579057423194</v>
      </c>
      <c r="S34" s="48">
        <f t="shared" si="14"/>
        <v>27633.601910828027</v>
      </c>
      <c r="T34" s="48">
        <f t="shared" si="10"/>
        <v>28456.838877610491</v>
      </c>
      <c r="U34" s="10">
        <f t="shared" si="11"/>
        <v>1.012559105865853</v>
      </c>
      <c r="V34" s="10">
        <f t="shared" si="12"/>
        <v>2.9791156774965577E-2</v>
      </c>
      <c r="W34" s="162">
        <v>2320000</v>
      </c>
      <c r="X34" s="44">
        <v>5133000</v>
      </c>
      <c r="Y34" s="46">
        <v>2238873.747</v>
      </c>
      <c r="Z34" s="51">
        <v>83043010</v>
      </c>
      <c r="AA34" s="122">
        <v>83043010</v>
      </c>
      <c r="AB34" s="168">
        <v>0</v>
      </c>
    </row>
    <row r="35" spans="1:28" x14ac:dyDescent="0.25">
      <c r="A35" s="111" t="s">
        <v>101</v>
      </c>
      <c r="B35" s="15" t="s">
        <v>102</v>
      </c>
      <c r="C35" s="17">
        <v>64</v>
      </c>
      <c r="D35" s="24">
        <v>67</v>
      </c>
      <c r="E35" s="24">
        <v>72</v>
      </c>
      <c r="F35" s="24">
        <v>123</v>
      </c>
      <c r="G35" s="29">
        <f t="shared" si="18"/>
        <v>1.046875</v>
      </c>
      <c r="H35" s="29">
        <f t="shared" si="19"/>
        <v>1.125</v>
      </c>
      <c r="I35" s="29">
        <f t="shared" si="6"/>
        <v>1.921875</v>
      </c>
      <c r="J35" s="29">
        <f t="shared" si="1"/>
        <v>7.4626865671641784E-2</v>
      </c>
      <c r="K35" s="14">
        <f t="shared" si="2"/>
        <v>0.70833333333333326</v>
      </c>
      <c r="L35" s="42">
        <f t="shared" si="7"/>
        <v>148865045</v>
      </c>
      <c r="M35" s="44">
        <f t="shared" si="3"/>
        <v>348938090</v>
      </c>
      <c r="N35" s="44">
        <f t="shared" si="3"/>
        <v>370355052.75199997</v>
      </c>
      <c r="O35" s="24">
        <v>4136</v>
      </c>
      <c r="P35" s="24">
        <v>4476</v>
      </c>
      <c r="Q35" s="24">
        <v>6597</v>
      </c>
      <c r="R35" s="48">
        <f t="shared" si="13"/>
        <v>35992.515715667309</v>
      </c>
      <c r="S35" s="48">
        <f t="shared" si="14"/>
        <v>77957.571492403935</v>
      </c>
      <c r="T35" s="48">
        <f t="shared" si="10"/>
        <v>56139.92007761103</v>
      </c>
      <c r="U35" s="10">
        <f t="shared" si="11"/>
        <v>1.165938388643101</v>
      </c>
      <c r="V35" s="10">
        <f t="shared" si="12"/>
        <v>-0.27986571409447747</v>
      </c>
      <c r="W35" s="162">
        <v>5120000</v>
      </c>
      <c r="X35" s="44">
        <v>11328000</v>
      </c>
      <c r="Y35" s="46">
        <v>4940962.7520000003</v>
      </c>
      <c r="Z35" s="51">
        <v>143745045</v>
      </c>
      <c r="AA35" s="123">
        <v>188745045</v>
      </c>
      <c r="AB35" s="168">
        <v>16476000</v>
      </c>
    </row>
    <row r="36" spans="1:28" x14ac:dyDescent="0.25">
      <c r="A36" s="111" t="s">
        <v>103</v>
      </c>
      <c r="B36" s="15" t="s">
        <v>104</v>
      </c>
      <c r="C36" s="17">
        <v>40</v>
      </c>
      <c r="D36" s="24">
        <v>47</v>
      </c>
      <c r="E36" s="24">
        <v>55</v>
      </c>
      <c r="F36" s="24">
        <v>69</v>
      </c>
      <c r="G36" s="29">
        <f t="shared" si="18"/>
        <v>1.175</v>
      </c>
      <c r="H36" s="29">
        <f t="shared" si="19"/>
        <v>1.375</v>
      </c>
      <c r="I36" s="29">
        <f t="shared" si="6"/>
        <v>1.7250000000000001</v>
      </c>
      <c r="J36" s="29">
        <f t="shared" si="1"/>
        <v>0.17021276595744683</v>
      </c>
      <c r="K36" s="14">
        <f t="shared" si="2"/>
        <v>0.25454545454545463</v>
      </c>
      <c r="L36" s="42">
        <f t="shared" si="7"/>
        <v>254781647</v>
      </c>
      <c r="M36" s="44">
        <f t="shared" si="3"/>
        <v>535443294</v>
      </c>
      <c r="N36" s="44">
        <f t="shared" si="3"/>
        <v>546769395.72000003</v>
      </c>
      <c r="O36" s="24">
        <v>3939</v>
      </c>
      <c r="P36" s="24">
        <v>4216</v>
      </c>
      <c r="Q36" s="24">
        <v>4789</v>
      </c>
      <c r="R36" s="48">
        <f t="shared" si="13"/>
        <v>64681.809342472712</v>
      </c>
      <c r="S36" s="48">
        <f t="shared" si="14"/>
        <v>127002.67884250474</v>
      </c>
      <c r="T36" s="48">
        <f t="shared" si="10"/>
        <v>114171.9347922322</v>
      </c>
      <c r="U36" s="10">
        <f t="shared" si="11"/>
        <v>0.96349916821373771</v>
      </c>
      <c r="V36" s="10">
        <f t="shared" si="12"/>
        <v>-0.10102734971585803</v>
      </c>
      <c r="W36" s="162">
        <v>3200000</v>
      </c>
      <c r="X36" s="44">
        <v>7080000</v>
      </c>
      <c r="Y36" s="46">
        <v>3088101.72</v>
      </c>
      <c r="Z36" s="51">
        <v>251581647</v>
      </c>
      <c r="AA36" s="122">
        <v>273581647</v>
      </c>
      <c r="AB36" s="168">
        <v>8238000</v>
      </c>
    </row>
    <row r="37" spans="1:28" x14ac:dyDescent="0.25">
      <c r="A37" s="111" t="s">
        <v>105</v>
      </c>
      <c r="B37" s="15" t="s">
        <v>106</v>
      </c>
      <c r="C37" s="17">
        <v>13</v>
      </c>
      <c r="D37" s="24">
        <v>26</v>
      </c>
      <c r="E37" s="24">
        <v>27</v>
      </c>
      <c r="F37" s="24">
        <v>37</v>
      </c>
      <c r="G37" s="29">
        <f t="shared" si="18"/>
        <v>2</v>
      </c>
      <c r="H37" s="29">
        <f t="shared" si="19"/>
        <v>2.0769230769230771</v>
      </c>
      <c r="I37" s="29">
        <f t="shared" si="6"/>
        <v>2.8461538461538463</v>
      </c>
      <c r="J37" s="29">
        <f t="shared" si="1"/>
        <v>3.8461538461538547E-2</v>
      </c>
      <c r="K37" s="14">
        <f t="shared" si="2"/>
        <v>0.37037037037037024</v>
      </c>
      <c r="L37" s="42">
        <f t="shared" si="7"/>
        <v>27153614</v>
      </c>
      <c r="M37" s="44">
        <f t="shared" si="3"/>
        <v>67568228</v>
      </c>
      <c r="N37" s="44">
        <f t="shared" si="3"/>
        <v>68571861.059</v>
      </c>
      <c r="O37" s="24">
        <v>2137</v>
      </c>
      <c r="P37" s="24">
        <v>2173</v>
      </c>
      <c r="Q37" s="24">
        <v>2363</v>
      </c>
      <c r="R37" s="48">
        <f t="shared" si="13"/>
        <v>12706.41740758072</v>
      </c>
      <c r="S37" s="48">
        <f t="shared" si="14"/>
        <v>31094.444546709619</v>
      </c>
      <c r="T37" s="48">
        <f t="shared" si="10"/>
        <v>29018.984790097333</v>
      </c>
      <c r="U37" s="10">
        <f t="shared" si="11"/>
        <v>1.4471448992505551</v>
      </c>
      <c r="V37" s="10">
        <f t="shared" si="12"/>
        <v>-6.6746963545033289E-2</v>
      </c>
      <c r="W37" s="162">
        <v>1040000</v>
      </c>
      <c r="X37" s="44">
        <v>2301000</v>
      </c>
      <c r="Y37" s="46">
        <v>1003633.0590000001</v>
      </c>
      <c r="Z37" s="51">
        <v>26113614</v>
      </c>
      <c r="AA37" s="122">
        <v>38113614</v>
      </c>
      <c r="AB37" s="168">
        <v>0</v>
      </c>
    </row>
    <row r="38" spans="1:28" x14ac:dyDescent="0.25">
      <c r="A38" s="111" t="s">
        <v>107</v>
      </c>
      <c r="B38" s="15" t="s">
        <v>108</v>
      </c>
      <c r="C38" s="17">
        <v>12</v>
      </c>
      <c r="D38" s="24">
        <v>16</v>
      </c>
      <c r="E38" s="24">
        <v>20</v>
      </c>
      <c r="F38" s="24">
        <v>32</v>
      </c>
      <c r="G38" s="29">
        <f t="shared" si="18"/>
        <v>1.3333333333333333</v>
      </c>
      <c r="H38" s="29">
        <f t="shared" si="19"/>
        <v>1.6666666666666667</v>
      </c>
      <c r="I38" s="29">
        <f t="shared" si="6"/>
        <v>2.6666666666666665</v>
      </c>
      <c r="J38" s="29">
        <f t="shared" si="1"/>
        <v>0.25000000000000022</v>
      </c>
      <c r="K38" s="14">
        <f t="shared" si="2"/>
        <v>0.59999999999999987</v>
      </c>
      <c r="L38" s="42">
        <f t="shared" si="7"/>
        <v>29427672</v>
      </c>
      <c r="M38" s="44">
        <f t="shared" si="3"/>
        <v>62019344</v>
      </c>
      <c r="N38" s="44">
        <f t="shared" si="3"/>
        <v>62945774.516000003</v>
      </c>
      <c r="O38" s="24">
        <v>1317</v>
      </c>
      <c r="P38" s="24">
        <v>1658</v>
      </c>
      <c r="Q38" s="24">
        <v>1908</v>
      </c>
      <c r="R38" s="48">
        <f t="shared" si="13"/>
        <v>22344.473804100227</v>
      </c>
      <c r="S38" s="48">
        <f t="shared" si="14"/>
        <v>37406.118214716524</v>
      </c>
      <c r="T38" s="48">
        <f t="shared" si="10"/>
        <v>32990.447859538785</v>
      </c>
      <c r="U38" s="10">
        <f t="shared" si="11"/>
        <v>0.67406574630781746</v>
      </c>
      <c r="V38" s="10">
        <f t="shared" si="12"/>
        <v>-0.11804674117295877</v>
      </c>
      <c r="W38" s="162">
        <v>960000</v>
      </c>
      <c r="X38" s="44">
        <v>2124000</v>
      </c>
      <c r="Y38" s="46">
        <v>926430.51600000006</v>
      </c>
      <c r="Z38" s="51">
        <v>28467672</v>
      </c>
      <c r="AA38" s="122">
        <v>30467672</v>
      </c>
      <c r="AB38" s="168">
        <v>0</v>
      </c>
    </row>
    <row r="39" spans="1:28" x14ac:dyDescent="0.25">
      <c r="A39" s="111" t="s">
        <v>109</v>
      </c>
      <c r="B39" s="15" t="s">
        <v>110</v>
      </c>
      <c r="C39" s="17">
        <v>14</v>
      </c>
      <c r="D39" s="24">
        <v>17</v>
      </c>
      <c r="E39" s="24">
        <v>19</v>
      </c>
      <c r="F39" s="24">
        <v>23</v>
      </c>
      <c r="G39" s="29">
        <f t="shared" si="18"/>
        <v>1.2142857142857142</v>
      </c>
      <c r="H39" s="29">
        <f t="shared" si="19"/>
        <v>1.3571428571428572</v>
      </c>
      <c r="I39" s="29">
        <f t="shared" si="6"/>
        <v>1.6428571428571428</v>
      </c>
      <c r="J39" s="29">
        <f t="shared" si="1"/>
        <v>0.11764705882352966</v>
      </c>
      <c r="K39" s="14">
        <f t="shared" si="2"/>
        <v>0.21052631578947367</v>
      </c>
      <c r="L39" s="42">
        <f t="shared" si="7"/>
        <v>166972931</v>
      </c>
      <c r="M39" s="44">
        <f t="shared" si="3"/>
        <v>335303862</v>
      </c>
      <c r="N39" s="44">
        <f t="shared" si="3"/>
        <v>339130697.602</v>
      </c>
      <c r="O39" s="24">
        <v>1636</v>
      </c>
      <c r="P39" s="24">
        <v>2338</v>
      </c>
      <c r="Q39" s="24">
        <v>2938</v>
      </c>
      <c r="R39" s="48">
        <f t="shared" si="13"/>
        <v>102061.69376528118</v>
      </c>
      <c r="S39" s="48">
        <f t="shared" si="14"/>
        <v>143414.8254918734</v>
      </c>
      <c r="T39" s="48">
        <f t="shared" si="10"/>
        <v>115429.10061334241</v>
      </c>
      <c r="U39" s="10">
        <f t="shared" si="11"/>
        <v>0.40517779199015735</v>
      </c>
      <c r="V39" s="10">
        <f t="shared" si="12"/>
        <v>-0.19513829747062517</v>
      </c>
      <c r="W39" s="162">
        <v>1120000</v>
      </c>
      <c r="X39" s="44">
        <v>2478000</v>
      </c>
      <c r="Y39" s="46">
        <v>1080835.602</v>
      </c>
      <c r="Z39" s="51">
        <v>165852931</v>
      </c>
      <c r="AA39" s="122">
        <v>165852931</v>
      </c>
      <c r="AB39" s="168">
        <v>2746000</v>
      </c>
    </row>
    <row r="40" spans="1:28" x14ac:dyDescent="0.25">
      <c r="A40" s="111" t="s">
        <v>111</v>
      </c>
      <c r="B40" s="15" t="s">
        <v>112</v>
      </c>
      <c r="C40" s="17">
        <v>87</v>
      </c>
      <c r="D40" s="24">
        <v>67</v>
      </c>
      <c r="E40" s="24">
        <v>73</v>
      </c>
      <c r="F40" s="24">
        <v>97</v>
      </c>
      <c r="G40" s="29">
        <f t="shared" si="18"/>
        <v>0.77011494252873558</v>
      </c>
      <c r="H40" s="29">
        <f t="shared" si="19"/>
        <v>0.83908045977011492</v>
      </c>
      <c r="I40" s="29">
        <f t="shared" si="6"/>
        <v>1.1149425287356323</v>
      </c>
      <c r="J40" s="29">
        <f t="shared" si="1"/>
        <v>8.9552238805970186E-2</v>
      </c>
      <c r="K40" s="14">
        <f t="shared" si="2"/>
        <v>0.32876712328767144</v>
      </c>
      <c r="L40" s="42">
        <f t="shared" si="7"/>
        <v>160025226</v>
      </c>
      <c r="M40" s="44">
        <f t="shared" si="3"/>
        <v>372489452</v>
      </c>
      <c r="N40" s="44">
        <f t="shared" si="3"/>
        <v>392936073.241</v>
      </c>
      <c r="O40" s="24">
        <v>8133</v>
      </c>
      <c r="P40" s="24">
        <v>8853</v>
      </c>
      <c r="Q40" s="24">
        <v>9951</v>
      </c>
      <c r="R40" s="48">
        <f t="shared" si="13"/>
        <v>19676.039099963113</v>
      </c>
      <c r="S40" s="48">
        <f t="shared" si="14"/>
        <v>42074.940923980568</v>
      </c>
      <c r="T40" s="48">
        <f t="shared" si="10"/>
        <v>39487.094085117074</v>
      </c>
      <c r="U40" s="10">
        <f t="shared" si="11"/>
        <v>1.1383846977646761</v>
      </c>
      <c r="V40" s="10">
        <f t="shared" si="12"/>
        <v>-6.1505655909039003E-2</v>
      </c>
      <c r="W40" s="162">
        <v>6960000</v>
      </c>
      <c r="X40" s="44">
        <v>15399000</v>
      </c>
      <c r="Y40" s="46">
        <v>6716621.2410000004</v>
      </c>
      <c r="Z40" s="51">
        <v>153065226</v>
      </c>
      <c r="AA40" s="122">
        <v>197065226</v>
      </c>
      <c r="AB40" s="168">
        <v>13730000</v>
      </c>
    </row>
    <row r="41" spans="1:28" x14ac:dyDescent="0.25">
      <c r="A41" s="111" t="s">
        <v>113</v>
      </c>
      <c r="B41" s="15" t="s">
        <v>114</v>
      </c>
      <c r="C41" s="17">
        <v>26</v>
      </c>
      <c r="D41" s="24">
        <v>22</v>
      </c>
      <c r="E41" s="24">
        <v>24</v>
      </c>
      <c r="F41" s="24">
        <v>31</v>
      </c>
      <c r="G41" s="29">
        <f t="shared" si="18"/>
        <v>0.84615384615384615</v>
      </c>
      <c r="H41" s="29">
        <f t="shared" si="19"/>
        <v>0.92307692307692313</v>
      </c>
      <c r="I41" s="29">
        <f t="shared" si="6"/>
        <v>1.1923076923076923</v>
      </c>
      <c r="J41" s="29">
        <f t="shared" si="1"/>
        <v>9.090909090909105E-2</v>
      </c>
      <c r="K41" s="14">
        <f t="shared" si="2"/>
        <v>0.29166666666666652</v>
      </c>
      <c r="L41" s="42">
        <f t="shared" si="7"/>
        <v>2080000</v>
      </c>
      <c r="M41" s="44">
        <f t="shared" si="3"/>
        <v>6682000</v>
      </c>
      <c r="N41" s="44">
        <f t="shared" si="3"/>
        <v>8689266.1180000007</v>
      </c>
      <c r="O41" s="24">
        <v>1452</v>
      </c>
      <c r="P41" s="24">
        <v>1647</v>
      </c>
      <c r="Q41" s="24">
        <v>1676</v>
      </c>
      <c r="R41" s="48">
        <f t="shared" si="13"/>
        <v>1432.5068870523417</v>
      </c>
      <c r="S41" s="48">
        <f t="shared" si="14"/>
        <v>4057.0734669095323</v>
      </c>
      <c r="T41" s="48">
        <f t="shared" si="10"/>
        <v>5184.5263233890219</v>
      </c>
      <c r="U41" s="10">
        <f t="shared" si="11"/>
        <v>1.8321493624772311</v>
      </c>
      <c r="V41" s="10">
        <f t="shared" si="12"/>
        <v>0.27789806264916495</v>
      </c>
      <c r="W41" s="162">
        <v>2080000</v>
      </c>
      <c r="X41" s="44">
        <v>4602000</v>
      </c>
      <c r="Y41" s="46">
        <v>2007266.1180000002</v>
      </c>
      <c r="Z41" s="52">
        <v>0</v>
      </c>
      <c r="AA41" s="122">
        <v>0</v>
      </c>
      <c r="AB41" s="168">
        <v>0</v>
      </c>
    </row>
    <row r="42" spans="1:28" x14ac:dyDescent="0.25">
      <c r="A42" s="111" t="s">
        <v>115</v>
      </c>
      <c r="B42" s="15" t="s">
        <v>116</v>
      </c>
      <c r="C42" s="17">
        <v>47</v>
      </c>
      <c r="D42" s="24">
        <v>51</v>
      </c>
      <c r="E42" s="24">
        <v>55</v>
      </c>
      <c r="F42" s="24">
        <v>67</v>
      </c>
      <c r="G42" s="29">
        <f t="shared" si="18"/>
        <v>1.0851063829787233</v>
      </c>
      <c r="H42" s="29">
        <f t="shared" si="19"/>
        <v>1.1702127659574468</v>
      </c>
      <c r="I42" s="29">
        <f t="shared" si="6"/>
        <v>1.425531914893617</v>
      </c>
      <c r="J42" s="29">
        <f t="shared" si="1"/>
        <v>7.8431372549019773E-2</v>
      </c>
      <c r="K42" s="14">
        <f t="shared" si="2"/>
        <v>0.21818181818181803</v>
      </c>
      <c r="L42" s="42">
        <f t="shared" si="7"/>
        <v>33394000</v>
      </c>
      <c r="M42" s="44">
        <f t="shared" si="3"/>
        <v>105347000</v>
      </c>
      <c r="N42" s="44">
        <f t="shared" si="3"/>
        <v>157946227.521</v>
      </c>
      <c r="O42" s="24">
        <v>3625</v>
      </c>
      <c r="P42" s="24">
        <v>3780</v>
      </c>
      <c r="Q42" s="24">
        <v>4005</v>
      </c>
      <c r="R42" s="48">
        <f t="shared" si="13"/>
        <v>9212.1379310344819</v>
      </c>
      <c r="S42" s="48">
        <f t="shared" si="14"/>
        <v>27869.576719576718</v>
      </c>
      <c r="T42" s="48">
        <f t="shared" si="10"/>
        <v>39437.260304868912</v>
      </c>
      <c r="U42" s="10">
        <f t="shared" si="11"/>
        <v>2.0253104033199261</v>
      </c>
      <c r="V42" s="10">
        <f t="shared" si="12"/>
        <v>0.4150649183403845</v>
      </c>
      <c r="W42" s="162">
        <v>3760000</v>
      </c>
      <c r="X42" s="44">
        <v>8319000</v>
      </c>
      <c r="Y42" s="46">
        <v>3628519.5210000002</v>
      </c>
      <c r="Z42" s="51">
        <v>29634000</v>
      </c>
      <c r="AA42" s="123">
        <v>63634000</v>
      </c>
      <c r="AB42" s="168">
        <v>48970708</v>
      </c>
    </row>
    <row r="43" spans="1:28" x14ac:dyDescent="0.25">
      <c r="A43" s="111" t="s">
        <v>117</v>
      </c>
      <c r="B43" s="15" t="s">
        <v>118</v>
      </c>
      <c r="C43" s="17">
        <v>42</v>
      </c>
      <c r="D43" s="24">
        <v>69</v>
      </c>
      <c r="E43" s="24">
        <v>76</v>
      </c>
      <c r="F43" s="24">
        <v>98</v>
      </c>
      <c r="G43" s="29">
        <f t="shared" si="18"/>
        <v>1.6428571428571428</v>
      </c>
      <c r="H43" s="29">
        <f t="shared" si="19"/>
        <v>1.8095238095238095</v>
      </c>
      <c r="I43" s="29">
        <f t="shared" si="6"/>
        <v>2.3333333333333335</v>
      </c>
      <c r="J43" s="29">
        <f t="shared" si="1"/>
        <v>0.10144927536231885</v>
      </c>
      <c r="K43" s="14">
        <f t="shared" si="2"/>
        <v>0.28947368421052633</v>
      </c>
      <c r="L43" s="42">
        <f t="shared" si="7"/>
        <v>135106897</v>
      </c>
      <c r="M43" s="44">
        <f t="shared" si="3"/>
        <v>306587794</v>
      </c>
      <c r="N43" s="44">
        <f t="shared" si="3"/>
        <v>318068300.80599999</v>
      </c>
      <c r="O43" s="24">
        <v>7201</v>
      </c>
      <c r="P43" s="24">
        <v>7285</v>
      </c>
      <c r="Q43" s="24">
        <v>9297</v>
      </c>
      <c r="R43" s="48">
        <f t="shared" si="13"/>
        <v>18762.240938758507</v>
      </c>
      <c r="S43" s="48">
        <f t="shared" si="14"/>
        <v>42084.803568977353</v>
      </c>
      <c r="T43" s="48">
        <f t="shared" si="10"/>
        <v>34211.928665806176</v>
      </c>
      <c r="U43" s="10">
        <f t="shared" si="11"/>
        <v>1.2430584761354257</v>
      </c>
      <c r="V43" s="10">
        <f t="shared" si="12"/>
        <v>-0.18707167992996498</v>
      </c>
      <c r="W43" s="162">
        <v>3360000</v>
      </c>
      <c r="X43" s="44">
        <v>7434000</v>
      </c>
      <c r="Y43" s="46">
        <v>3242506.8060000003</v>
      </c>
      <c r="Z43" s="51">
        <v>131746897</v>
      </c>
      <c r="AA43" s="122">
        <v>164046897</v>
      </c>
      <c r="AB43" s="168">
        <v>8238000</v>
      </c>
    </row>
    <row r="44" spans="1:28" x14ac:dyDescent="0.25">
      <c r="A44" s="111" t="s">
        <v>119</v>
      </c>
      <c r="B44" s="15" t="s">
        <v>120</v>
      </c>
      <c r="C44" s="17">
        <v>3</v>
      </c>
      <c r="D44" s="24">
        <v>1</v>
      </c>
      <c r="E44" s="24">
        <v>1</v>
      </c>
      <c r="F44" s="24">
        <v>2</v>
      </c>
      <c r="G44" s="29">
        <f t="shared" si="18"/>
        <v>0.33333333333333331</v>
      </c>
      <c r="H44" s="29">
        <f t="shared" si="19"/>
        <v>0.33333333333333331</v>
      </c>
      <c r="I44" s="29">
        <f t="shared" si="6"/>
        <v>0.66666666666666663</v>
      </c>
      <c r="J44" s="29">
        <f t="shared" si="1"/>
        <v>0</v>
      </c>
      <c r="K44" s="14">
        <f t="shared" si="2"/>
        <v>1</v>
      </c>
      <c r="L44" s="42">
        <f t="shared" si="7"/>
        <v>240000</v>
      </c>
      <c r="M44" s="44">
        <f t="shared" si="3"/>
        <v>771000</v>
      </c>
      <c r="N44" s="44">
        <f t="shared" si="3"/>
        <v>1002607.629</v>
      </c>
      <c r="O44" s="24">
        <v>0</v>
      </c>
      <c r="P44" s="24">
        <v>0</v>
      </c>
      <c r="Q44" s="24">
        <v>0</v>
      </c>
      <c r="R44" s="55" t="e">
        <f t="shared" si="13"/>
        <v>#DIV/0!</v>
      </c>
      <c r="S44" s="55" t="e">
        <f t="shared" si="14"/>
        <v>#DIV/0!</v>
      </c>
      <c r="T44" s="55" t="e">
        <f t="shared" si="10"/>
        <v>#DIV/0!</v>
      </c>
      <c r="U44" s="164" t="e">
        <f t="shared" si="11"/>
        <v>#DIV/0!</v>
      </c>
      <c r="V44" s="164" t="e">
        <f t="shared" si="12"/>
        <v>#DIV/0!</v>
      </c>
      <c r="W44" s="162">
        <v>240000</v>
      </c>
      <c r="X44" s="44">
        <v>531000</v>
      </c>
      <c r="Y44" s="46">
        <v>231607.62900000002</v>
      </c>
      <c r="Z44" s="52">
        <v>0</v>
      </c>
      <c r="AA44" s="122">
        <v>0</v>
      </c>
      <c r="AB44" s="168">
        <v>0</v>
      </c>
    </row>
    <row r="45" spans="1:28" ht="15.75" thickBot="1" x14ac:dyDescent="0.3">
      <c r="A45" s="112" t="s">
        <v>121</v>
      </c>
      <c r="B45" s="16" t="s">
        <v>122</v>
      </c>
      <c r="C45" s="18">
        <v>4</v>
      </c>
      <c r="D45" s="25">
        <v>4</v>
      </c>
      <c r="E45" s="25">
        <v>4</v>
      </c>
      <c r="F45" s="25">
        <v>6</v>
      </c>
      <c r="G45" s="30">
        <f t="shared" si="18"/>
        <v>1</v>
      </c>
      <c r="H45" s="30">
        <f t="shared" si="19"/>
        <v>1</v>
      </c>
      <c r="I45" s="30">
        <f t="shared" si="6"/>
        <v>1.5</v>
      </c>
      <c r="J45" s="30">
        <f t="shared" si="1"/>
        <v>0</v>
      </c>
      <c r="K45" s="31">
        <f t="shared" si="2"/>
        <v>0.5</v>
      </c>
      <c r="L45" s="43">
        <f t="shared" si="7"/>
        <v>43742000</v>
      </c>
      <c r="M45" s="45">
        <f t="shared" si="3"/>
        <v>87872000</v>
      </c>
      <c r="N45" s="45">
        <f t="shared" si="3"/>
        <v>88180810.172000006</v>
      </c>
      <c r="O45" s="25">
        <v>846</v>
      </c>
      <c r="P45" s="25">
        <v>846</v>
      </c>
      <c r="Q45" s="25">
        <v>866</v>
      </c>
      <c r="R45" s="54">
        <f t="shared" si="13"/>
        <v>51704.491725768319</v>
      </c>
      <c r="S45" s="54">
        <f t="shared" si="14"/>
        <v>103867.61229314421</v>
      </c>
      <c r="T45" s="54">
        <f t="shared" si="10"/>
        <v>101825.41590300231</v>
      </c>
      <c r="U45" s="137">
        <f t="shared" si="11"/>
        <v>1.0088701934067945</v>
      </c>
      <c r="V45" s="137">
        <f t="shared" si="12"/>
        <v>-1.9661532070056942E-2</v>
      </c>
      <c r="W45" s="163">
        <v>320000</v>
      </c>
      <c r="X45" s="45">
        <v>708000</v>
      </c>
      <c r="Y45" s="47">
        <v>308810.17200000002</v>
      </c>
      <c r="Z45" s="53">
        <v>43422000</v>
      </c>
      <c r="AA45" s="124">
        <v>43422000</v>
      </c>
      <c r="AB45" s="169">
        <v>0</v>
      </c>
    </row>
    <row r="46" spans="1:28" ht="15.75" thickBot="1" x14ac:dyDescent="0.3">
      <c r="A46" s="83"/>
      <c r="B46" s="83"/>
      <c r="C46" s="84"/>
      <c r="D46" s="28"/>
      <c r="E46" s="28"/>
      <c r="F46" s="28"/>
      <c r="G46" s="78"/>
      <c r="H46" s="78"/>
      <c r="I46" s="78"/>
      <c r="J46" s="78"/>
      <c r="K46" s="78"/>
      <c r="L46" s="85"/>
      <c r="M46" s="85"/>
      <c r="N46" s="85"/>
      <c r="O46" s="28"/>
      <c r="P46" s="28"/>
      <c r="Q46" s="28"/>
      <c r="R46" s="86"/>
      <c r="S46" s="86"/>
      <c r="T46" s="86"/>
      <c r="U46" s="87"/>
      <c r="V46" s="87"/>
      <c r="W46" s="85"/>
      <c r="X46" s="85"/>
      <c r="Y46" s="85"/>
      <c r="Z46" s="88"/>
      <c r="AA46" s="89"/>
    </row>
    <row r="47" spans="1:28" ht="15.75" thickBot="1" x14ac:dyDescent="0.3">
      <c r="B47" s="224" t="s">
        <v>141</v>
      </c>
      <c r="C47" s="225"/>
      <c r="D47" s="225"/>
      <c r="E47" s="225"/>
      <c r="F47" s="225"/>
      <c r="G47" s="225"/>
      <c r="H47" s="225"/>
      <c r="I47" s="225"/>
      <c r="J47" s="226"/>
      <c r="K47" s="132"/>
      <c r="L47" s="132"/>
      <c r="M47" s="132"/>
      <c r="N47" s="120"/>
    </row>
    <row r="48" spans="1:28" ht="15" customHeight="1" x14ac:dyDescent="0.25">
      <c r="B48" s="324" t="s">
        <v>7</v>
      </c>
      <c r="C48" s="326" t="s">
        <v>8</v>
      </c>
      <c r="D48" s="327"/>
      <c r="E48" s="328"/>
      <c r="F48" s="241" t="s">
        <v>0</v>
      </c>
      <c r="G48" s="241" t="s">
        <v>1</v>
      </c>
      <c r="H48" s="241" t="s">
        <v>155</v>
      </c>
      <c r="I48" s="241" t="s">
        <v>54</v>
      </c>
      <c r="J48" s="232" t="s">
        <v>156</v>
      </c>
      <c r="L48" s="28"/>
      <c r="M48" s="28"/>
      <c r="N48" s="120"/>
      <c r="S48"/>
      <c r="T48"/>
    </row>
    <row r="49" spans="2:20" ht="15.75" thickBot="1" x14ac:dyDescent="0.3">
      <c r="B49" s="325"/>
      <c r="C49" s="98">
        <v>2012</v>
      </c>
      <c r="D49" s="98">
        <v>2013</v>
      </c>
      <c r="E49" s="98">
        <v>2014</v>
      </c>
      <c r="F49" s="242"/>
      <c r="G49" s="242"/>
      <c r="H49" s="242"/>
      <c r="I49" s="242"/>
      <c r="J49" s="233"/>
      <c r="L49" s="28"/>
      <c r="M49" s="28"/>
      <c r="N49" s="120"/>
      <c r="S49"/>
      <c r="T49"/>
    </row>
    <row r="50" spans="2:20" x14ac:dyDescent="0.25">
      <c r="B50" s="58" t="s">
        <v>9</v>
      </c>
      <c r="C50" s="50">
        <v>561</v>
      </c>
      <c r="D50" s="50">
        <v>461</v>
      </c>
      <c r="E50" s="50">
        <v>320</v>
      </c>
      <c r="F50" s="75">
        <f>C50/$C$7</f>
        <v>0.56100000000000005</v>
      </c>
      <c r="G50" s="75">
        <f>D50/$C$8</f>
        <v>0.37725040916530278</v>
      </c>
      <c r="H50" s="75">
        <f>E50/$C$9</f>
        <v>0.22824536376604851</v>
      </c>
      <c r="I50" s="75">
        <f t="shared" ref="I50:J52" si="20">(G50/F50)-1</f>
        <v>-0.32753937760195584</v>
      </c>
      <c r="J50" s="76">
        <f t="shared" si="20"/>
        <v>-0.39497649778283883</v>
      </c>
      <c r="N50" s="80"/>
      <c r="S50"/>
      <c r="T50"/>
    </row>
    <row r="51" spans="2:20" x14ac:dyDescent="0.25">
      <c r="B51" s="6" t="s">
        <v>10</v>
      </c>
      <c r="C51" s="33">
        <v>86</v>
      </c>
      <c r="D51" s="33">
        <v>118</v>
      </c>
      <c r="E51" s="33">
        <v>122</v>
      </c>
      <c r="F51" s="36">
        <f>C51/$C$7</f>
        <v>8.5999999999999993E-2</v>
      </c>
      <c r="G51" s="36">
        <f>D51/$C$8</f>
        <v>9.6563011456628475E-2</v>
      </c>
      <c r="H51" s="36">
        <f>E51/$C$9</f>
        <v>8.7018544935805991E-2</v>
      </c>
      <c r="I51" s="36">
        <f t="shared" si="20"/>
        <v>0.12282571461195912</v>
      </c>
      <c r="J51" s="37">
        <f t="shared" si="20"/>
        <v>-9.8841848207161687E-2</v>
      </c>
      <c r="N51" s="80"/>
      <c r="S51"/>
      <c r="T51"/>
    </row>
    <row r="52" spans="2:20" ht="15.75" thickBot="1" x14ac:dyDescent="0.3">
      <c r="B52" s="27" t="s">
        <v>11</v>
      </c>
      <c r="C52" s="34">
        <v>103</v>
      </c>
      <c r="D52" s="34">
        <v>88</v>
      </c>
      <c r="E52" s="34">
        <v>34</v>
      </c>
      <c r="F52" s="105">
        <f>C52/$C$7</f>
        <v>0.10299999999999999</v>
      </c>
      <c r="G52" s="105">
        <f>D52/$C$8</f>
        <v>7.2013093289689037E-2</v>
      </c>
      <c r="H52" s="105">
        <f>E52/$C$9</f>
        <v>2.4251069900142655E-2</v>
      </c>
      <c r="I52" s="105">
        <f t="shared" si="20"/>
        <v>-0.30084375446903844</v>
      </c>
      <c r="J52" s="106">
        <f t="shared" si="20"/>
        <v>-0.66324082479574631</v>
      </c>
      <c r="N52" s="80"/>
      <c r="S52"/>
      <c r="T52"/>
    </row>
    <row r="53" spans="2:20" ht="15.75" thickBot="1" x14ac:dyDescent="0.3">
      <c r="B53" s="28"/>
      <c r="C53" s="77"/>
      <c r="D53" s="28"/>
      <c r="E53" s="78"/>
      <c r="F53" s="78"/>
      <c r="G53" s="78"/>
      <c r="H53" s="78"/>
      <c r="I53" s="78"/>
      <c r="J53" s="32"/>
      <c r="K53" s="32"/>
      <c r="S53"/>
      <c r="T53"/>
    </row>
    <row r="54" spans="2:20" ht="15.75" thickBot="1" x14ac:dyDescent="0.3">
      <c r="B54" s="243" t="s">
        <v>142</v>
      </c>
      <c r="C54" s="244"/>
      <c r="D54" s="244"/>
      <c r="E54" s="244"/>
      <c r="F54" s="244"/>
      <c r="G54" s="244"/>
      <c r="H54" s="244"/>
      <c r="I54" s="244"/>
      <c r="J54" s="245"/>
      <c r="K54" s="132"/>
      <c r="L54" s="132"/>
      <c r="M54" s="132"/>
      <c r="N54" s="120"/>
    </row>
    <row r="55" spans="2:20" x14ac:dyDescent="0.25">
      <c r="B55" s="338" t="s">
        <v>12</v>
      </c>
      <c r="C55" s="234" t="s">
        <v>13</v>
      </c>
      <c r="D55" s="235"/>
      <c r="E55" s="236"/>
      <c r="F55" s="239" t="s">
        <v>0</v>
      </c>
      <c r="G55" s="239" t="s">
        <v>1</v>
      </c>
      <c r="H55" s="239" t="s">
        <v>155</v>
      </c>
      <c r="I55" s="237" t="s">
        <v>54</v>
      </c>
      <c r="J55" s="237" t="s">
        <v>156</v>
      </c>
      <c r="K55" s="32"/>
      <c r="L55" s="32"/>
      <c r="M55" s="32"/>
      <c r="N55" s="120"/>
      <c r="S55"/>
      <c r="T55"/>
    </row>
    <row r="56" spans="2:20" ht="15.75" thickBot="1" x14ac:dyDescent="0.3">
      <c r="B56" s="339"/>
      <c r="C56" s="95">
        <v>2012</v>
      </c>
      <c r="D56" s="95">
        <v>2013</v>
      </c>
      <c r="E56" s="99">
        <v>2014</v>
      </c>
      <c r="F56" s="240"/>
      <c r="G56" s="240"/>
      <c r="H56" s="240"/>
      <c r="I56" s="238"/>
      <c r="J56" s="238"/>
      <c r="K56" s="32"/>
      <c r="L56" s="32"/>
      <c r="M56" s="32"/>
      <c r="N56" s="120"/>
    </row>
    <row r="57" spans="2:20" x14ac:dyDescent="0.25">
      <c r="B57" s="58" t="s">
        <v>23</v>
      </c>
      <c r="C57" s="72">
        <v>36</v>
      </c>
      <c r="D57" s="72">
        <v>17</v>
      </c>
      <c r="E57" s="72">
        <v>189</v>
      </c>
      <c r="F57" s="73">
        <f>C57/$C$7</f>
        <v>3.5999999999999997E-2</v>
      </c>
      <c r="G57" s="73">
        <f>D57/$C$8</f>
        <v>1.3911620294599018E-2</v>
      </c>
      <c r="H57" s="73">
        <f>E57/$C$9</f>
        <v>0.13480741797432239</v>
      </c>
      <c r="I57" s="74">
        <f t="shared" ref="I57:J60" si="21">(G57/F57)-1</f>
        <v>-0.613566102927805</v>
      </c>
      <c r="J57" s="74">
        <f t="shared" si="21"/>
        <v>8.6902743979189392</v>
      </c>
      <c r="N57" s="78"/>
    </row>
    <row r="58" spans="2:20" x14ac:dyDescent="0.25">
      <c r="B58" s="6" t="s">
        <v>157</v>
      </c>
      <c r="C58" s="24">
        <v>67</v>
      </c>
      <c r="D58" s="24">
        <v>33</v>
      </c>
      <c r="E58" s="24">
        <v>758</v>
      </c>
      <c r="F58" s="29">
        <f>C58/$C$7</f>
        <v>6.7000000000000004E-2</v>
      </c>
      <c r="G58" s="29">
        <f>D58/$C$8</f>
        <v>2.7004909983633387E-2</v>
      </c>
      <c r="H58" s="29">
        <f>E58/$C$9</f>
        <v>0.54065620542082737</v>
      </c>
      <c r="I58" s="14">
        <f t="shared" si="21"/>
        <v>-0.59694164203532263</v>
      </c>
      <c r="J58" s="14">
        <f t="shared" si="21"/>
        <v>19.020663121947003</v>
      </c>
      <c r="N58" s="78"/>
    </row>
    <row r="59" spans="2:20" x14ac:dyDescent="0.25">
      <c r="B59" s="26" t="s">
        <v>24</v>
      </c>
      <c r="C59" s="24">
        <v>21</v>
      </c>
      <c r="D59" s="24">
        <v>24</v>
      </c>
      <c r="E59" s="24">
        <v>215</v>
      </c>
      <c r="F59" s="29">
        <f>C59/$C$7</f>
        <v>2.1000000000000001E-2</v>
      </c>
      <c r="G59" s="29">
        <f>D59/$C$8</f>
        <v>1.9639934533551555E-2</v>
      </c>
      <c r="H59" s="29">
        <f>E59/$C$9</f>
        <v>0.15335235378031384</v>
      </c>
      <c r="I59" s="14">
        <f t="shared" si="21"/>
        <v>-6.4765022211830781E-2</v>
      </c>
      <c r="J59" s="14">
        <f t="shared" si="21"/>
        <v>6.8081906799809797</v>
      </c>
      <c r="N59" s="78"/>
    </row>
    <row r="60" spans="2:20" ht="15.75" thickBot="1" x14ac:dyDescent="0.3">
      <c r="B60" s="27" t="s">
        <v>25</v>
      </c>
      <c r="C60" s="25">
        <v>0</v>
      </c>
      <c r="D60" s="25">
        <v>0</v>
      </c>
      <c r="E60" s="25">
        <v>6</v>
      </c>
      <c r="F60" s="30">
        <f>C60/$C$7</f>
        <v>0</v>
      </c>
      <c r="G60" s="30">
        <f>D60/$C$8</f>
        <v>0</v>
      </c>
      <c r="H60" s="107">
        <f>E60/$C$9</f>
        <v>4.2796005706134095E-3</v>
      </c>
      <c r="I60" s="31" t="e">
        <f t="shared" si="21"/>
        <v>#DIV/0!</v>
      </c>
      <c r="J60" s="31" t="e">
        <f t="shared" si="21"/>
        <v>#DIV/0!</v>
      </c>
      <c r="N60" s="78"/>
    </row>
    <row r="61" spans="2:20" ht="15.75" thickBot="1" x14ac:dyDescent="0.3">
      <c r="B61" s="28"/>
      <c r="C61" s="28"/>
      <c r="D61" s="28"/>
      <c r="E61" s="78"/>
      <c r="F61" s="78"/>
      <c r="G61" s="78"/>
      <c r="H61" s="78"/>
      <c r="I61" s="78"/>
      <c r="J61" s="32"/>
      <c r="K61" s="32"/>
      <c r="O61"/>
      <c r="P61"/>
    </row>
    <row r="62" spans="2:20" ht="15.75" thickBot="1" x14ac:dyDescent="0.3">
      <c r="B62" s="227" t="s">
        <v>143</v>
      </c>
      <c r="C62" s="228"/>
      <c r="D62" s="228"/>
      <c r="E62" s="228"/>
      <c r="F62" s="228"/>
      <c r="G62" s="228"/>
      <c r="H62" s="228"/>
      <c r="I62" s="228"/>
      <c r="J62" s="229"/>
      <c r="K62" s="32"/>
      <c r="O62"/>
      <c r="P62"/>
    </row>
    <row r="63" spans="2:20" ht="15" customHeight="1" x14ac:dyDescent="0.25">
      <c r="B63" s="296" t="s">
        <v>14</v>
      </c>
      <c r="C63" s="248" t="s">
        <v>15</v>
      </c>
      <c r="D63" s="248"/>
      <c r="E63" s="248"/>
      <c r="F63" s="212" t="s">
        <v>0</v>
      </c>
      <c r="G63" s="212" t="s">
        <v>1</v>
      </c>
      <c r="H63" s="212" t="s">
        <v>155</v>
      </c>
      <c r="I63" s="212" t="s">
        <v>54</v>
      </c>
      <c r="J63" s="214" t="s">
        <v>156</v>
      </c>
      <c r="K63" s="32"/>
      <c r="O63"/>
      <c r="P63"/>
      <c r="Q63"/>
    </row>
    <row r="64" spans="2:20" x14ac:dyDescent="0.25">
      <c r="B64" s="297"/>
      <c r="C64" s="133">
        <v>2012</v>
      </c>
      <c r="D64" s="133">
        <v>2013</v>
      </c>
      <c r="E64" s="133">
        <v>2014</v>
      </c>
      <c r="F64" s="213"/>
      <c r="G64" s="213"/>
      <c r="H64" s="213"/>
      <c r="I64" s="213"/>
      <c r="J64" s="215"/>
      <c r="K64" s="32"/>
      <c r="O64"/>
      <c r="P64"/>
      <c r="Q64"/>
    </row>
    <row r="65" spans="2:20" x14ac:dyDescent="0.25">
      <c r="B65" s="6" t="s">
        <v>26</v>
      </c>
      <c r="C65" s="24">
        <v>22</v>
      </c>
      <c r="D65" s="24">
        <v>34</v>
      </c>
      <c r="E65" s="24">
        <v>362</v>
      </c>
      <c r="F65" s="29">
        <f>C65/$C$7</f>
        <v>2.1999999999999999E-2</v>
      </c>
      <c r="G65" s="29">
        <f>D65/$C$9</f>
        <v>2.4251069900142655E-2</v>
      </c>
      <c r="H65" s="29">
        <f>E65/$C$9</f>
        <v>0.25820256776034239</v>
      </c>
      <c r="I65" s="29">
        <f t="shared" ref="I65:J69" si="22">(G65/F65)-1</f>
        <v>0.10232135909739348</v>
      </c>
      <c r="J65" s="14">
        <f t="shared" si="22"/>
        <v>9.647058823529413</v>
      </c>
      <c r="K65" s="32"/>
      <c r="Q65"/>
    </row>
    <row r="66" spans="2:20" x14ac:dyDescent="0.25">
      <c r="B66" s="26" t="s">
        <v>27</v>
      </c>
      <c r="C66" s="24">
        <v>36</v>
      </c>
      <c r="D66" s="24">
        <v>47</v>
      </c>
      <c r="E66" s="24">
        <v>612</v>
      </c>
      <c r="F66" s="29">
        <f>C66/$C$7</f>
        <v>3.5999999999999997E-2</v>
      </c>
      <c r="G66" s="29">
        <f>D66/$C$9</f>
        <v>3.3523537803138374E-2</v>
      </c>
      <c r="H66" s="29">
        <f t="shared" ref="H66:H69" si="23">E66/$C$9</f>
        <v>0.43651925820256776</v>
      </c>
      <c r="I66" s="29">
        <f t="shared" si="22"/>
        <v>-6.8790616579489483E-2</v>
      </c>
      <c r="J66" s="14">
        <f t="shared" si="22"/>
        <v>12.021276595744681</v>
      </c>
      <c r="K66" s="32"/>
      <c r="Q66"/>
    </row>
    <row r="67" spans="2:20" x14ac:dyDescent="0.25">
      <c r="B67" s="26" t="s">
        <v>28</v>
      </c>
      <c r="C67" s="24">
        <v>17</v>
      </c>
      <c r="D67" s="24">
        <v>28</v>
      </c>
      <c r="E67" s="24">
        <v>245</v>
      </c>
      <c r="F67" s="29">
        <f>C67/$C$7</f>
        <v>1.7000000000000001E-2</v>
      </c>
      <c r="G67" s="29">
        <f>D67/$C$9</f>
        <v>1.9971469329529243E-2</v>
      </c>
      <c r="H67" s="29">
        <f t="shared" si="23"/>
        <v>0.17475035663338087</v>
      </c>
      <c r="I67" s="29">
        <f t="shared" si="22"/>
        <v>0.17479231350171998</v>
      </c>
      <c r="J67" s="14">
        <f t="shared" si="22"/>
        <v>7.75</v>
      </c>
      <c r="K67" s="32"/>
      <c r="Q67"/>
    </row>
    <row r="68" spans="2:20" x14ac:dyDescent="0.25">
      <c r="B68" s="26" t="s">
        <v>29</v>
      </c>
      <c r="C68" s="24">
        <v>3</v>
      </c>
      <c r="D68" s="24">
        <v>10</v>
      </c>
      <c r="E68" s="24">
        <v>69</v>
      </c>
      <c r="F68" s="29">
        <f>C68/$C$7</f>
        <v>3.0000000000000001E-3</v>
      </c>
      <c r="G68" s="29">
        <f>D68/$C$9</f>
        <v>7.1326676176890159E-3</v>
      </c>
      <c r="H68" s="29">
        <f t="shared" si="23"/>
        <v>4.9215406562054205E-2</v>
      </c>
      <c r="I68" s="29">
        <f t="shared" si="22"/>
        <v>1.377555872563005</v>
      </c>
      <c r="J68" s="14">
        <f t="shared" si="22"/>
        <v>5.8999999999999995</v>
      </c>
      <c r="K68" s="32"/>
      <c r="P68"/>
      <c r="Q68"/>
    </row>
    <row r="69" spans="2:20" ht="15.75" thickBot="1" x14ac:dyDescent="0.3">
      <c r="B69" s="35" t="s">
        <v>30</v>
      </c>
      <c r="C69" s="25">
        <v>0</v>
      </c>
      <c r="D69" s="25">
        <v>0</v>
      </c>
      <c r="E69" s="25">
        <v>0</v>
      </c>
      <c r="F69" s="30">
        <f>C69/$C$7</f>
        <v>0</v>
      </c>
      <c r="G69" s="30">
        <f>D69/$C$9</f>
        <v>0</v>
      </c>
      <c r="H69" s="30">
        <f t="shared" si="23"/>
        <v>0</v>
      </c>
      <c r="I69" s="30" t="e">
        <f t="shared" si="22"/>
        <v>#DIV/0!</v>
      </c>
      <c r="J69" s="31" t="e">
        <f t="shared" si="22"/>
        <v>#DIV/0!</v>
      </c>
      <c r="K69" s="32"/>
      <c r="O69"/>
      <c r="P69"/>
      <c r="Q69"/>
    </row>
    <row r="70" spans="2:20" ht="15.75" thickBot="1" x14ac:dyDescent="0.3">
      <c r="B70" s="90"/>
      <c r="C70" s="28"/>
      <c r="D70" s="28"/>
      <c r="E70" s="78"/>
      <c r="F70" s="78"/>
      <c r="G70" s="78"/>
      <c r="H70" s="78"/>
      <c r="I70" s="78"/>
      <c r="J70" s="32"/>
      <c r="K70" s="32"/>
      <c r="O70"/>
      <c r="P70"/>
      <c r="Q70"/>
    </row>
    <row r="71" spans="2:20" ht="15.75" thickBot="1" x14ac:dyDescent="0.3">
      <c r="B71" s="217" t="s">
        <v>144</v>
      </c>
      <c r="C71" s="218"/>
      <c r="D71" s="218"/>
      <c r="E71" s="218"/>
      <c r="F71" s="218"/>
      <c r="G71" s="218"/>
      <c r="H71" s="218"/>
      <c r="I71" s="218"/>
      <c r="J71" s="219"/>
      <c r="K71" s="32"/>
    </row>
    <row r="72" spans="2:20" ht="15" customHeight="1" x14ac:dyDescent="0.25">
      <c r="B72" s="246" t="s">
        <v>16</v>
      </c>
      <c r="C72" s="216" t="s">
        <v>17</v>
      </c>
      <c r="D72" s="216"/>
      <c r="E72" s="216"/>
      <c r="F72" s="220" t="s">
        <v>0</v>
      </c>
      <c r="G72" s="220" t="s">
        <v>1</v>
      </c>
      <c r="H72" s="220" t="s">
        <v>155</v>
      </c>
      <c r="I72" s="220" t="s">
        <v>54</v>
      </c>
      <c r="J72" s="222" t="s">
        <v>156</v>
      </c>
      <c r="K72" s="32"/>
      <c r="S72"/>
      <c r="T72"/>
    </row>
    <row r="73" spans="2:20" x14ac:dyDescent="0.25">
      <c r="B73" s="247"/>
      <c r="C73" s="134">
        <v>2012</v>
      </c>
      <c r="D73" s="134">
        <v>2013</v>
      </c>
      <c r="E73" s="134">
        <v>2014</v>
      </c>
      <c r="F73" s="221"/>
      <c r="G73" s="221"/>
      <c r="H73" s="221"/>
      <c r="I73" s="221"/>
      <c r="J73" s="223"/>
      <c r="K73" s="32"/>
      <c r="S73"/>
      <c r="T73"/>
    </row>
    <row r="74" spans="2:20" x14ac:dyDescent="0.25">
      <c r="B74" s="21" t="s">
        <v>32</v>
      </c>
      <c r="C74" s="96">
        <v>2445</v>
      </c>
      <c r="D74" s="96">
        <v>1068</v>
      </c>
      <c r="E74" s="96">
        <v>11682</v>
      </c>
      <c r="F74" s="36">
        <f t="shared" ref="F74:F80" si="24">C74/$C$80</f>
        <v>0.14146031011339968</v>
      </c>
      <c r="G74" s="36">
        <f t="shared" ref="G74:G80" si="25">D74/$D$80</f>
        <v>0.11864030215507665</v>
      </c>
      <c r="H74" s="36">
        <f>E74/$E$80</f>
        <v>8.9491182644134276E-2</v>
      </c>
      <c r="I74" s="36">
        <f t="shared" ref="I74:J80" si="26">(G74/F74)-1</f>
        <v>-0.16131738959167907</v>
      </c>
      <c r="J74" s="37">
        <f t="shared" si="26"/>
        <v>-0.24569323393024645</v>
      </c>
      <c r="K74" s="32"/>
      <c r="S74"/>
      <c r="T74"/>
    </row>
    <row r="75" spans="2:20" x14ac:dyDescent="0.25">
      <c r="B75" s="38" t="s">
        <v>31</v>
      </c>
      <c r="C75" s="96">
        <v>6147</v>
      </c>
      <c r="D75" s="96">
        <v>3048</v>
      </c>
      <c r="E75" s="96">
        <v>55246</v>
      </c>
      <c r="F75" s="36">
        <f t="shared" si="24"/>
        <v>0.35564684100902572</v>
      </c>
      <c r="G75" s="36">
        <f t="shared" si="25"/>
        <v>0.33859142412797155</v>
      </c>
      <c r="H75" s="36">
        <f t="shared" ref="H75:H80" si="27">E75/$E$80</f>
        <v>0.42321776034564645</v>
      </c>
      <c r="I75" s="36">
        <f t="shared" si="26"/>
        <v>-4.7956047726067985E-2</v>
      </c>
      <c r="J75" s="37">
        <f t="shared" si="26"/>
        <v>0.24993644312057395</v>
      </c>
      <c r="S75"/>
      <c r="T75"/>
    </row>
    <row r="76" spans="2:20" x14ac:dyDescent="0.25">
      <c r="B76" s="38" t="s">
        <v>33</v>
      </c>
      <c r="C76" s="96">
        <v>6013</v>
      </c>
      <c r="D76" s="96">
        <v>3085</v>
      </c>
      <c r="E76" s="96">
        <v>46221</v>
      </c>
      <c r="F76" s="36">
        <f t="shared" si="24"/>
        <v>0.34789400601712567</v>
      </c>
      <c r="G76" s="36">
        <f t="shared" si="25"/>
        <v>0.34270162186180847</v>
      </c>
      <c r="H76" s="36">
        <f t="shared" si="27"/>
        <v>0.35408080405705616</v>
      </c>
      <c r="I76" s="36">
        <f t="shared" si="26"/>
        <v>-1.492519004498627E-2</v>
      </c>
      <c r="J76" s="37">
        <f t="shared" si="26"/>
        <v>3.3204342989179736E-2</v>
      </c>
      <c r="K76" s="32"/>
      <c r="S76"/>
      <c r="T76"/>
    </row>
    <row r="77" spans="2:20" x14ac:dyDescent="0.25">
      <c r="B77" s="38" t="s">
        <v>34</v>
      </c>
      <c r="C77" s="96">
        <v>1399</v>
      </c>
      <c r="D77" s="96">
        <v>1101</v>
      </c>
      <c r="E77" s="96">
        <v>10272</v>
      </c>
      <c r="F77" s="36">
        <f t="shared" si="24"/>
        <v>8.0941911594538299E-2</v>
      </c>
      <c r="G77" s="36">
        <f t="shared" si="25"/>
        <v>0.12230615418795823</v>
      </c>
      <c r="H77" s="36">
        <f t="shared" si="27"/>
        <v>7.8689730193506877E-2</v>
      </c>
      <c r="I77" s="36">
        <f t="shared" si="26"/>
        <v>0.51103614652228035</v>
      </c>
      <c r="J77" s="37">
        <f t="shared" si="26"/>
        <v>-0.35661675640149959</v>
      </c>
      <c r="K77" s="32"/>
      <c r="S77"/>
      <c r="T77"/>
    </row>
    <row r="78" spans="2:20" x14ac:dyDescent="0.25">
      <c r="B78" s="38" t="s">
        <v>35</v>
      </c>
      <c r="C78" s="96">
        <v>1280</v>
      </c>
      <c r="D78" s="96">
        <v>615</v>
      </c>
      <c r="E78" s="96">
        <v>6175</v>
      </c>
      <c r="F78" s="36">
        <f t="shared" si="24"/>
        <v>7.4056931265910675E-2</v>
      </c>
      <c r="G78" s="36">
        <f t="shared" si="25"/>
        <v>6.831815152188403E-2</v>
      </c>
      <c r="H78" s="36">
        <f t="shared" si="27"/>
        <v>4.7304233250088097E-2</v>
      </c>
      <c r="I78" s="36">
        <f t="shared" si="26"/>
        <v>-7.7491460231059794E-2</v>
      </c>
      <c r="J78" s="37">
        <f t="shared" si="26"/>
        <v>-0.30758909314261296</v>
      </c>
      <c r="K78" s="32"/>
      <c r="S78"/>
      <c r="T78"/>
    </row>
    <row r="79" spans="2:20" x14ac:dyDescent="0.25">
      <c r="B79" s="38" t="s">
        <v>36</v>
      </c>
      <c r="C79" s="96">
        <v>0</v>
      </c>
      <c r="D79" s="96">
        <v>85</v>
      </c>
      <c r="E79" s="96">
        <v>942</v>
      </c>
      <c r="F79" s="36">
        <f t="shared" si="24"/>
        <v>0</v>
      </c>
      <c r="G79" s="36">
        <f t="shared" si="25"/>
        <v>9.4423461453010445E-3</v>
      </c>
      <c r="H79" s="36">
        <f t="shared" si="27"/>
        <v>7.216289509568095E-3</v>
      </c>
      <c r="I79" s="36" t="e">
        <f t="shared" si="26"/>
        <v>#DIV/0!</v>
      </c>
      <c r="J79" s="37">
        <f t="shared" si="26"/>
        <v>-0.23575249217491778</v>
      </c>
      <c r="K79" s="32"/>
      <c r="S79"/>
      <c r="T79"/>
    </row>
    <row r="80" spans="2:20" ht="15.75" thickBot="1" x14ac:dyDescent="0.3">
      <c r="B80" s="40" t="s">
        <v>46</v>
      </c>
      <c r="C80" s="135">
        <f t="shared" ref="C80:E80" si="28">SUM(C74:C79)</f>
        <v>17284</v>
      </c>
      <c r="D80" s="135">
        <f t="shared" si="28"/>
        <v>9002</v>
      </c>
      <c r="E80" s="135">
        <f t="shared" si="28"/>
        <v>130538</v>
      </c>
      <c r="F80" s="105">
        <f t="shared" si="24"/>
        <v>1</v>
      </c>
      <c r="G80" s="105">
        <f t="shared" si="25"/>
        <v>1</v>
      </c>
      <c r="H80" s="105">
        <f t="shared" si="27"/>
        <v>1</v>
      </c>
      <c r="I80" s="105">
        <f t="shared" si="26"/>
        <v>0</v>
      </c>
      <c r="J80" s="106">
        <f t="shared" si="26"/>
        <v>0</v>
      </c>
      <c r="K80" s="32"/>
      <c r="S80"/>
      <c r="T80"/>
    </row>
    <row r="81" spans="2:20" ht="15.75" thickBot="1" x14ac:dyDescent="0.3">
      <c r="B81" s="91"/>
      <c r="C81" s="92"/>
      <c r="D81" s="92"/>
      <c r="E81" s="28"/>
      <c r="F81" s="28"/>
      <c r="G81" s="28"/>
      <c r="H81" s="28"/>
      <c r="I81" s="28"/>
      <c r="J81" s="32"/>
      <c r="K81" s="32"/>
      <c r="S81"/>
      <c r="T81"/>
    </row>
    <row r="82" spans="2:20" ht="15.75" thickBot="1" x14ac:dyDescent="0.3">
      <c r="B82" s="188" t="s">
        <v>160</v>
      </c>
      <c r="C82" s="189"/>
      <c r="D82" s="189"/>
      <c r="E82" s="189"/>
      <c r="F82" s="189"/>
      <c r="G82" s="189"/>
      <c r="H82" s="189"/>
      <c r="I82" s="189"/>
      <c r="J82" s="190"/>
    </row>
    <row r="83" spans="2:20" ht="15" customHeight="1" x14ac:dyDescent="0.25">
      <c r="B83" s="204" t="s">
        <v>42</v>
      </c>
      <c r="C83" s="199" t="s">
        <v>43</v>
      </c>
      <c r="D83" s="199"/>
      <c r="E83" s="199"/>
      <c r="F83" s="184" t="s">
        <v>0</v>
      </c>
      <c r="G83" s="184" t="s">
        <v>1</v>
      </c>
      <c r="H83" s="184" t="s">
        <v>155</v>
      </c>
      <c r="I83" s="184" t="s">
        <v>54</v>
      </c>
      <c r="J83" s="186" t="s">
        <v>156</v>
      </c>
      <c r="S83"/>
      <c r="T83"/>
    </row>
    <row r="84" spans="2:20" x14ac:dyDescent="0.25">
      <c r="B84" s="205"/>
      <c r="C84" s="109">
        <v>2012</v>
      </c>
      <c r="D84" s="109">
        <v>2013</v>
      </c>
      <c r="E84" s="109">
        <v>2014</v>
      </c>
      <c r="F84" s="185"/>
      <c r="G84" s="185"/>
      <c r="H84" s="185"/>
      <c r="I84" s="185"/>
      <c r="J84" s="187"/>
      <c r="T84"/>
    </row>
    <row r="85" spans="2:20" x14ac:dyDescent="0.25">
      <c r="B85" s="8" t="s">
        <v>124</v>
      </c>
      <c r="C85" s="24">
        <v>9</v>
      </c>
      <c r="D85" s="24">
        <v>13</v>
      </c>
      <c r="E85" s="24">
        <v>166</v>
      </c>
      <c r="F85" s="13">
        <f t="shared" ref="F85:F92" si="29">C85/$C$92</f>
        <v>1.4975041597337771E-2</v>
      </c>
      <c r="G85" s="13">
        <f t="shared" ref="G85:G92" si="30">D85/$D$92</f>
        <v>3.6827195467422094E-2</v>
      </c>
      <c r="H85" s="13">
        <f>E85/$E$92</f>
        <v>4.3072132848988066E-2</v>
      </c>
      <c r="I85" s="13">
        <f t="shared" ref="I85:J91" si="31">(G85/F85)-1</f>
        <v>1.4592382751022974</v>
      </c>
      <c r="J85" s="12">
        <f t="shared" si="31"/>
        <v>0.16957406889944515</v>
      </c>
      <c r="T85"/>
    </row>
    <row r="86" spans="2:20" x14ac:dyDescent="0.25">
      <c r="B86" s="8" t="s">
        <v>37</v>
      </c>
      <c r="C86" s="24">
        <v>131</v>
      </c>
      <c r="D86" s="24">
        <v>43</v>
      </c>
      <c r="E86" s="24">
        <v>910</v>
      </c>
      <c r="F86" s="13">
        <f t="shared" si="29"/>
        <v>0.21797004991680533</v>
      </c>
      <c r="G86" s="13">
        <f t="shared" si="30"/>
        <v>0.12181303116147309</v>
      </c>
      <c r="H86" s="13">
        <f t="shared" ref="H86:H92" si="32">E86/$E$92</f>
        <v>0.2361183186299948</v>
      </c>
      <c r="I86" s="13">
        <f t="shared" si="31"/>
        <v>-0.44114784940423413</v>
      </c>
      <c r="J86" s="12">
        <f t="shared" si="31"/>
        <v>0.93836666224158516</v>
      </c>
      <c r="S86"/>
      <c r="T86"/>
    </row>
    <row r="87" spans="2:20" x14ac:dyDescent="0.25">
      <c r="B87" s="8" t="s">
        <v>38</v>
      </c>
      <c r="C87" s="24">
        <v>75</v>
      </c>
      <c r="D87" s="24">
        <v>43</v>
      </c>
      <c r="E87" s="24">
        <v>600</v>
      </c>
      <c r="F87" s="13">
        <f t="shared" si="29"/>
        <v>0.12479201331114809</v>
      </c>
      <c r="G87" s="13">
        <f t="shared" si="30"/>
        <v>0.12181303116147309</v>
      </c>
      <c r="H87" s="13">
        <f t="shared" si="32"/>
        <v>0.15568240788790866</v>
      </c>
      <c r="I87" s="13">
        <f t="shared" si="31"/>
        <v>-2.3871576959395679E-2</v>
      </c>
      <c r="J87" s="12">
        <f t="shared" si="31"/>
        <v>0.27804395312631991</v>
      </c>
      <c r="L87"/>
      <c r="S87"/>
      <c r="T87"/>
    </row>
    <row r="88" spans="2:20" x14ac:dyDescent="0.25">
      <c r="B88" s="8" t="s">
        <v>125</v>
      </c>
      <c r="C88" s="24">
        <v>133</v>
      </c>
      <c r="D88" s="24">
        <v>113</v>
      </c>
      <c r="E88" s="24">
        <v>753</v>
      </c>
      <c r="F88" s="13">
        <f t="shared" si="29"/>
        <v>0.22129783693843594</v>
      </c>
      <c r="G88" s="13">
        <f t="shared" si="30"/>
        <v>0.32011331444759206</v>
      </c>
      <c r="H88" s="13">
        <f t="shared" si="32"/>
        <v>0.19538142189932536</v>
      </c>
      <c r="I88" s="13">
        <f t="shared" si="31"/>
        <v>0.44652708257896867</v>
      </c>
      <c r="J88" s="12">
        <f t="shared" si="31"/>
        <v>-0.38964918645608981</v>
      </c>
      <c r="L88"/>
      <c r="S88"/>
      <c r="T88"/>
    </row>
    <row r="89" spans="2:20" x14ac:dyDescent="0.25">
      <c r="B89" s="8" t="s">
        <v>39</v>
      </c>
      <c r="C89" s="24">
        <v>183</v>
      </c>
      <c r="D89" s="24">
        <v>106</v>
      </c>
      <c r="E89" s="24">
        <v>1083</v>
      </c>
      <c r="F89" s="13">
        <f t="shared" si="29"/>
        <v>0.30449251247920134</v>
      </c>
      <c r="G89" s="13">
        <f t="shared" si="30"/>
        <v>0.3002832861189802</v>
      </c>
      <c r="H89" s="13">
        <f t="shared" si="32"/>
        <v>0.28100674623767513</v>
      </c>
      <c r="I89" s="13">
        <f t="shared" si="31"/>
        <v>-1.382374340160053E-2</v>
      </c>
      <c r="J89" s="12">
        <f t="shared" si="31"/>
        <v>-6.4194514887742304E-2</v>
      </c>
      <c r="L89"/>
      <c r="S89"/>
      <c r="T89"/>
    </row>
    <row r="90" spans="2:20" x14ac:dyDescent="0.25">
      <c r="B90" s="8" t="s">
        <v>40</v>
      </c>
      <c r="C90" s="24">
        <v>55</v>
      </c>
      <c r="D90" s="24">
        <v>25</v>
      </c>
      <c r="E90" s="24">
        <v>242</v>
      </c>
      <c r="F90" s="13">
        <f t="shared" si="29"/>
        <v>9.1514143094841932E-2</v>
      </c>
      <c r="G90" s="13">
        <f t="shared" si="30"/>
        <v>7.0821529745042494E-2</v>
      </c>
      <c r="H90" s="13">
        <f t="shared" si="32"/>
        <v>6.2791904514789831E-2</v>
      </c>
      <c r="I90" s="13">
        <f t="shared" si="31"/>
        <v>-0.22611382951326298</v>
      </c>
      <c r="J90" s="12">
        <f t="shared" si="31"/>
        <v>-0.11337830825116757</v>
      </c>
      <c r="L90"/>
      <c r="S90"/>
      <c r="T90"/>
    </row>
    <row r="91" spans="2:20" x14ac:dyDescent="0.25">
      <c r="B91" s="8" t="s">
        <v>41</v>
      </c>
      <c r="C91" s="24">
        <v>15</v>
      </c>
      <c r="D91" s="24">
        <v>10</v>
      </c>
      <c r="E91" s="24">
        <v>100</v>
      </c>
      <c r="F91" s="13">
        <f t="shared" si="29"/>
        <v>2.4958402662229616E-2</v>
      </c>
      <c r="G91" s="13">
        <f t="shared" si="30"/>
        <v>2.8328611898016998E-2</v>
      </c>
      <c r="H91" s="13">
        <f t="shared" si="32"/>
        <v>2.5947067981318111E-2</v>
      </c>
      <c r="I91" s="13">
        <f t="shared" si="31"/>
        <v>0.13503305004721433</v>
      </c>
      <c r="J91" s="12">
        <f t="shared" si="31"/>
        <v>-8.4068500259470658E-2</v>
      </c>
      <c r="S91"/>
      <c r="T91"/>
    </row>
    <row r="92" spans="2:20" ht="15.75" thickBot="1" x14ac:dyDescent="0.3">
      <c r="B92" s="9" t="s">
        <v>46</v>
      </c>
      <c r="C92" s="25">
        <f>SUM(C85:C91)</f>
        <v>601</v>
      </c>
      <c r="D92" s="25">
        <f>SUM(D85:D91)</f>
        <v>353</v>
      </c>
      <c r="E92" s="25">
        <f>SUM(E85:E91)</f>
        <v>3854</v>
      </c>
      <c r="F92" s="136">
        <f t="shared" si="29"/>
        <v>1</v>
      </c>
      <c r="G92" s="136">
        <f t="shared" si="30"/>
        <v>1</v>
      </c>
      <c r="H92" s="136">
        <f t="shared" si="32"/>
        <v>1</v>
      </c>
      <c r="I92" s="2"/>
      <c r="J92" s="3"/>
      <c r="S92"/>
      <c r="T92"/>
    </row>
    <row r="93" spans="2:20" ht="15.75" thickBot="1" x14ac:dyDescent="0.3">
      <c r="B93" s="93"/>
      <c r="C93" s="28"/>
      <c r="D93" s="28"/>
      <c r="E93" s="94"/>
      <c r="F93" s="94"/>
      <c r="G93" s="94"/>
      <c r="H93" s="94"/>
      <c r="I93" s="94"/>
      <c r="S93"/>
      <c r="T93"/>
    </row>
    <row r="94" spans="2:20" ht="15.75" thickBot="1" x14ac:dyDescent="0.3">
      <c r="B94" s="196" t="s">
        <v>147</v>
      </c>
      <c r="C94" s="197"/>
      <c r="D94" s="197"/>
      <c r="E94" s="197"/>
      <c r="F94" s="197"/>
      <c r="G94" s="197"/>
      <c r="H94" s="197"/>
      <c r="I94" s="197"/>
      <c r="J94" s="198"/>
    </row>
    <row r="95" spans="2:20" x14ac:dyDescent="0.25">
      <c r="B95" s="206" t="s">
        <v>48</v>
      </c>
      <c r="C95" s="191" t="s">
        <v>47</v>
      </c>
      <c r="D95" s="191"/>
      <c r="E95" s="191"/>
      <c r="F95" s="192" t="s">
        <v>0</v>
      </c>
      <c r="G95" s="192" t="s">
        <v>1</v>
      </c>
      <c r="H95" s="192" t="s">
        <v>155</v>
      </c>
      <c r="I95" s="192" t="s">
        <v>2</v>
      </c>
      <c r="J95" s="194" t="s">
        <v>161</v>
      </c>
    </row>
    <row r="96" spans="2:20" x14ac:dyDescent="0.25">
      <c r="B96" s="207"/>
      <c r="C96" s="108">
        <v>2012</v>
      </c>
      <c r="D96" s="108">
        <v>2013</v>
      </c>
      <c r="E96" s="108">
        <v>2014</v>
      </c>
      <c r="F96" s="193"/>
      <c r="G96" s="193"/>
      <c r="H96" s="193"/>
      <c r="I96" s="193"/>
      <c r="J96" s="195"/>
    </row>
    <row r="97" spans="2:20" x14ac:dyDescent="0.25">
      <c r="B97" s="5" t="s">
        <v>44</v>
      </c>
      <c r="C97" s="96">
        <v>320</v>
      </c>
      <c r="D97" s="96">
        <v>108</v>
      </c>
      <c r="E97" s="96">
        <v>2092</v>
      </c>
      <c r="F97" s="10">
        <f>C97/$C$99</f>
        <v>0.96385542168674698</v>
      </c>
      <c r="G97" s="10">
        <f>D97/$D$99</f>
        <v>0.93913043478260871</v>
      </c>
      <c r="H97" s="10">
        <f>E97/$E$99</f>
        <v>0.90680537494581703</v>
      </c>
      <c r="I97" s="10">
        <f>(G97/F97)-1</f>
        <v>-2.5652173913043419E-2</v>
      </c>
      <c r="J97" s="11">
        <f>(H97/G97)-1</f>
        <v>-3.4420202603991146E-2</v>
      </c>
    </row>
    <row r="98" spans="2:20" x14ac:dyDescent="0.25">
      <c r="B98" s="5" t="s">
        <v>45</v>
      </c>
      <c r="C98" s="96">
        <v>12</v>
      </c>
      <c r="D98" s="96">
        <v>7</v>
      </c>
      <c r="E98" s="96">
        <v>215</v>
      </c>
      <c r="F98" s="10">
        <f>C98/$C$99</f>
        <v>3.614457831325301E-2</v>
      </c>
      <c r="G98" s="10">
        <f>D98/$D$99</f>
        <v>6.0869565217391307E-2</v>
      </c>
      <c r="H98" s="10">
        <f>E98/$E$99</f>
        <v>9.3194625054182925E-2</v>
      </c>
      <c r="I98" s="10">
        <f>(G98/F98)-1</f>
        <v>0.68405797101449295</v>
      </c>
      <c r="J98" s="11">
        <f>(H98/G98)-1</f>
        <v>0.53105455446157657</v>
      </c>
    </row>
    <row r="99" spans="2:20" ht="15.75" thickBot="1" x14ac:dyDescent="0.3">
      <c r="B99" s="7" t="s">
        <v>46</v>
      </c>
      <c r="C99" s="138">
        <f t="shared" ref="C99:E99" si="33">SUM(C97:C98)</f>
        <v>332</v>
      </c>
      <c r="D99" s="138">
        <f t="shared" si="33"/>
        <v>115</v>
      </c>
      <c r="E99" s="138">
        <f t="shared" si="33"/>
        <v>2307</v>
      </c>
      <c r="F99" s="137">
        <f>C99/$C$99</f>
        <v>1</v>
      </c>
      <c r="G99" s="137">
        <f>D99/$D$99</f>
        <v>1</v>
      </c>
      <c r="H99" s="137">
        <f>E99/$E$99</f>
        <v>1</v>
      </c>
      <c r="I99" s="2"/>
      <c r="J99" s="3"/>
    </row>
    <row r="100" spans="2:20" ht="15.75" thickBot="1" x14ac:dyDescent="0.3">
      <c r="B100" s="94"/>
      <c r="C100" s="28"/>
      <c r="D100" s="28"/>
      <c r="E100" s="94"/>
      <c r="F100" s="94"/>
      <c r="G100" s="94"/>
      <c r="H100" s="94"/>
      <c r="I100" s="94"/>
    </row>
    <row r="101" spans="2:20" ht="31.5" customHeight="1" thickBot="1" x14ac:dyDescent="0.3">
      <c r="D101" s="208" t="s">
        <v>149</v>
      </c>
      <c r="E101" s="209"/>
      <c r="F101" s="209"/>
      <c r="G101" s="315" t="s">
        <v>151</v>
      </c>
      <c r="H101" s="316"/>
      <c r="I101" s="316"/>
      <c r="J101" s="176" t="s">
        <v>152</v>
      </c>
      <c r="K101" s="177"/>
      <c r="L101" s="177"/>
      <c r="M101" s="178" t="s">
        <v>153</v>
      </c>
      <c r="N101" s="179"/>
      <c r="O101" s="180"/>
      <c r="P101" s="139"/>
      <c r="Q101" s="119"/>
      <c r="R101"/>
      <c r="S101"/>
      <c r="T101"/>
    </row>
    <row r="102" spans="2:20" ht="15" customHeight="1" thickBot="1" x14ac:dyDescent="0.3">
      <c r="B102" s="200" t="s">
        <v>3</v>
      </c>
      <c r="C102" s="202" t="s">
        <v>148</v>
      </c>
      <c r="D102" s="210" t="s">
        <v>150</v>
      </c>
      <c r="E102" s="211"/>
      <c r="F102" s="211"/>
      <c r="G102" s="317" t="s">
        <v>129</v>
      </c>
      <c r="H102" s="318"/>
      <c r="I102" s="319"/>
      <c r="J102" s="173" t="s">
        <v>127</v>
      </c>
      <c r="K102" s="174"/>
      <c r="L102" s="175"/>
      <c r="M102" s="181" t="s">
        <v>128</v>
      </c>
      <c r="N102" s="182"/>
      <c r="O102" s="183"/>
      <c r="P102" s="139"/>
      <c r="Q102" s="119"/>
      <c r="R102"/>
      <c r="S102"/>
      <c r="T102"/>
    </row>
    <row r="103" spans="2:20" ht="15.75" thickBot="1" x14ac:dyDescent="0.3">
      <c r="B103" s="201"/>
      <c r="C103" s="203"/>
      <c r="D103" s="140" t="s">
        <v>49</v>
      </c>
      <c r="E103" s="141" t="s">
        <v>50</v>
      </c>
      <c r="F103" s="142" t="s">
        <v>19</v>
      </c>
      <c r="G103" s="143" t="s">
        <v>49</v>
      </c>
      <c r="H103" s="144" t="s">
        <v>51</v>
      </c>
      <c r="I103" s="145" t="s">
        <v>19</v>
      </c>
      <c r="J103" s="146" t="s">
        <v>49</v>
      </c>
      <c r="K103" s="147" t="s">
        <v>51</v>
      </c>
      <c r="L103" s="148" t="s">
        <v>19</v>
      </c>
      <c r="M103" s="149" t="s">
        <v>49</v>
      </c>
      <c r="N103" s="150" t="s">
        <v>51</v>
      </c>
      <c r="O103" s="151" t="s">
        <v>19</v>
      </c>
      <c r="P103" s="28"/>
      <c r="Q103" s="120"/>
      <c r="R103"/>
      <c r="S103"/>
      <c r="T103"/>
    </row>
    <row r="104" spans="2:20" x14ac:dyDescent="0.25">
      <c r="B104" s="152">
        <v>2011</v>
      </c>
      <c r="C104" s="155">
        <f>C6</f>
        <v>849</v>
      </c>
      <c r="D104" s="113">
        <v>84007547</v>
      </c>
      <c r="E104" s="114">
        <f>D104/$C104</f>
        <v>98948.818610129558</v>
      </c>
      <c r="F104" s="158"/>
      <c r="G104" s="113">
        <v>33600000</v>
      </c>
      <c r="H104" s="114">
        <f>G104/$C104</f>
        <v>39575.971731448764</v>
      </c>
      <c r="I104" s="158"/>
      <c r="J104" s="159">
        <v>200000000</v>
      </c>
      <c r="K104" s="114">
        <f>J104/$C104</f>
        <v>235571.26030624265</v>
      </c>
      <c r="L104" s="158"/>
      <c r="M104" s="159">
        <v>1700000000</v>
      </c>
      <c r="N104" s="114">
        <f>M104/$C104</f>
        <v>2002355.7126030624</v>
      </c>
      <c r="O104" s="158"/>
      <c r="Q104" s="78"/>
      <c r="R104" s="97"/>
      <c r="S104"/>
      <c r="T104"/>
    </row>
    <row r="105" spans="2:20" x14ac:dyDescent="0.25">
      <c r="B105" s="153">
        <v>2012</v>
      </c>
      <c r="C105" s="156">
        <f>C7</f>
        <v>1000</v>
      </c>
      <c r="D105" s="42">
        <v>82196916</v>
      </c>
      <c r="E105" s="44">
        <f t="shared" ref="E105" si="34">D105/$C105</f>
        <v>82196.915999999997</v>
      </c>
      <c r="F105" s="14">
        <f>(E105/E104)-1</f>
        <v>-0.16929866213091538</v>
      </c>
      <c r="G105" s="42">
        <v>34650000</v>
      </c>
      <c r="H105" s="44">
        <f>G105/$C105</f>
        <v>34650</v>
      </c>
      <c r="I105" s="14">
        <f>(H105/H104)-1</f>
        <v>-0.12446875000000002</v>
      </c>
      <c r="J105" s="41">
        <f>J104+230000000</f>
        <v>430000000</v>
      </c>
      <c r="K105" s="44">
        <f>J105/$C105</f>
        <v>430000</v>
      </c>
      <c r="L105" s="14">
        <f>(K105/K104)-1</f>
        <v>0.82534999999999981</v>
      </c>
      <c r="M105" s="41">
        <v>4439646711</v>
      </c>
      <c r="N105" s="44">
        <f t="shared" ref="N105:N107" si="35">M105/$C105</f>
        <v>4439646.7110000001</v>
      </c>
      <c r="O105" s="14">
        <f>(N105/N104)-1</f>
        <v>1.2172117986111766</v>
      </c>
      <c r="Q105" s="78"/>
      <c r="R105"/>
      <c r="S105"/>
      <c r="T105"/>
    </row>
    <row r="106" spans="2:20" x14ac:dyDescent="0.25">
      <c r="B106" s="153">
        <v>2013</v>
      </c>
      <c r="C106" s="156">
        <f>C8</f>
        <v>1222</v>
      </c>
      <c r="D106" s="42">
        <v>86303612</v>
      </c>
      <c r="E106" s="44">
        <f>D106/$C106</f>
        <v>70624.887070376426</v>
      </c>
      <c r="F106" s="14">
        <f>(E106/E105)-1</f>
        <v>-0.14078422272708591</v>
      </c>
      <c r="G106" s="42">
        <v>94263750</v>
      </c>
      <c r="H106" s="44">
        <f>G106/$C106</f>
        <v>77138.911620294602</v>
      </c>
      <c r="I106" s="14">
        <f>(H106/H105)-1</f>
        <v>1.226231215592918</v>
      </c>
      <c r="J106" s="41">
        <f>J105+140000000</f>
        <v>570000000</v>
      </c>
      <c r="K106" s="44">
        <f>J106/$C106</f>
        <v>466448.44517184945</v>
      </c>
      <c r="L106" s="14">
        <f>(K106/K105)-1</f>
        <v>8.476382598104526E-2</v>
      </c>
      <c r="M106" s="41">
        <v>10146293422</v>
      </c>
      <c r="N106" s="44">
        <f t="shared" si="35"/>
        <v>8303022.440261866</v>
      </c>
      <c r="O106" s="14">
        <f>(N106/N105)-1</f>
        <v>0.87019891012716788</v>
      </c>
      <c r="Q106" s="78"/>
      <c r="R106"/>
      <c r="S106"/>
      <c r="T106"/>
    </row>
    <row r="107" spans="2:20" ht="15.75" thickBot="1" x14ac:dyDescent="0.3">
      <c r="B107" s="154">
        <v>2014</v>
      </c>
      <c r="C107" s="157">
        <f>C9</f>
        <v>1402</v>
      </c>
      <c r="D107" s="165">
        <f>31264603+63669375</f>
        <v>94933978</v>
      </c>
      <c r="E107" s="45">
        <f>D107/$C107</f>
        <v>67713.251069900143</v>
      </c>
      <c r="F107" s="31">
        <f>(E107/E106)-1</f>
        <v>-4.122677035327349E-2</v>
      </c>
      <c r="G107" s="43">
        <f>64000000</f>
        <v>64000000</v>
      </c>
      <c r="H107" s="45">
        <f>G107/$C107</f>
        <v>45649.072753209701</v>
      </c>
      <c r="I107" s="31">
        <f>(H107/H106)-1</f>
        <v>-0.40822249375372555</v>
      </c>
      <c r="J107" s="165">
        <f>85000000+J106</f>
        <v>655000000</v>
      </c>
      <c r="K107" s="45">
        <f>J107/$C107</f>
        <v>467189.72895863053</v>
      </c>
      <c r="L107" s="31">
        <f>(K107/K106)-1</f>
        <v>1.5892083990289851E-3</v>
      </c>
      <c r="M107" s="170">
        <f>1173115880+M106</f>
        <v>11319409302</v>
      </c>
      <c r="N107" s="45">
        <f t="shared" si="35"/>
        <v>8073758.4179743221</v>
      </c>
      <c r="O107" s="31">
        <f>(N107/N106)-1</f>
        <v>-2.7612116423512023E-2</v>
      </c>
    </row>
  </sheetData>
  <mergeCells count="109">
    <mergeCell ref="A12:A13"/>
    <mergeCell ref="A1:AB1"/>
    <mergeCell ref="G101:I101"/>
    <mergeCell ref="G102:I102"/>
    <mergeCell ref="B4:B5"/>
    <mergeCell ref="C4:C5"/>
    <mergeCell ref="B48:B49"/>
    <mergeCell ref="G48:G49"/>
    <mergeCell ref="C48:E48"/>
    <mergeCell ref="C12:C13"/>
    <mergeCell ref="B12:B13"/>
    <mergeCell ref="G12:G13"/>
    <mergeCell ref="D12:F12"/>
    <mergeCell ref="C11:K11"/>
    <mergeCell ref="H7:I7"/>
    <mergeCell ref="H8:I8"/>
    <mergeCell ref="H9:I9"/>
    <mergeCell ref="J7:K7"/>
    <mergeCell ref="J8:K8"/>
    <mergeCell ref="J9:K9"/>
    <mergeCell ref="G63:G64"/>
    <mergeCell ref="H63:H64"/>
    <mergeCell ref="H55:H56"/>
    <mergeCell ref="B55:B56"/>
    <mergeCell ref="N6:O6"/>
    <mergeCell ref="N7:O7"/>
    <mergeCell ref="N8:O8"/>
    <mergeCell ref="N9:O9"/>
    <mergeCell ref="B63:B64"/>
    <mergeCell ref="D3:F3"/>
    <mergeCell ref="D4:F4"/>
    <mergeCell ref="E5:F5"/>
    <mergeCell ref="E6:F6"/>
    <mergeCell ref="E7:F7"/>
    <mergeCell ref="E8:F8"/>
    <mergeCell ref="E9:F9"/>
    <mergeCell ref="G55:G56"/>
    <mergeCell ref="V12:V13"/>
    <mergeCell ref="Z12:AB12"/>
    <mergeCell ref="L11:AB11"/>
    <mergeCell ref="G3:K3"/>
    <mergeCell ref="G4:K4"/>
    <mergeCell ref="H6:I6"/>
    <mergeCell ref="H5:I5"/>
    <mergeCell ref="J5:K5"/>
    <mergeCell ref="J6:K6"/>
    <mergeCell ref="L3:P3"/>
    <mergeCell ref="Q3:R3"/>
    <mergeCell ref="L4:P4"/>
    <mergeCell ref="Q4:R4"/>
    <mergeCell ref="U12:U13"/>
    <mergeCell ref="W12:Y12"/>
    <mergeCell ref="S12:S13"/>
    <mergeCell ref="J12:J13"/>
    <mergeCell ref="R12:R13"/>
    <mergeCell ref="H12:H13"/>
    <mergeCell ref="I12:I13"/>
    <mergeCell ref="K12:K13"/>
    <mergeCell ref="L12:N12"/>
    <mergeCell ref="O12:Q12"/>
    <mergeCell ref="N5:O5"/>
    <mergeCell ref="I63:I64"/>
    <mergeCell ref="J63:J64"/>
    <mergeCell ref="C72:E72"/>
    <mergeCell ref="B71:J71"/>
    <mergeCell ref="I72:I73"/>
    <mergeCell ref="J72:J73"/>
    <mergeCell ref="B47:J47"/>
    <mergeCell ref="B62:J62"/>
    <mergeCell ref="T12:T13"/>
    <mergeCell ref="J48:J49"/>
    <mergeCell ref="C55:E55"/>
    <mergeCell ref="J55:J56"/>
    <mergeCell ref="F55:F56"/>
    <mergeCell ref="I55:I56"/>
    <mergeCell ref="I48:I49"/>
    <mergeCell ref="B54:J54"/>
    <mergeCell ref="F48:F49"/>
    <mergeCell ref="H48:H49"/>
    <mergeCell ref="B72:B73"/>
    <mergeCell ref="F72:F73"/>
    <mergeCell ref="G72:G73"/>
    <mergeCell ref="H72:H73"/>
    <mergeCell ref="F63:F64"/>
    <mergeCell ref="C63:E63"/>
    <mergeCell ref="J102:L102"/>
    <mergeCell ref="J101:L101"/>
    <mergeCell ref="M101:O101"/>
    <mergeCell ref="M102:O102"/>
    <mergeCell ref="I83:I84"/>
    <mergeCell ref="J83:J84"/>
    <mergeCell ref="B82:J82"/>
    <mergeCell ref="C95:E95"/>
    <mergeCell ref="I95:I96"/>
    <mergeCell ref="J95:J96"/>
    <mergeCell ref="B94:J94"/>
    <mergeCell ref="C83:E83"/>
    <mergeCell ref="H95:H96"/>
    <mergeCell ref="H83:H84"/>
    <mergeCell ref="B102:B103"/>
    <mergeCell ref="C102:C103"/>
    <mergeCell ref="B83:B84"/>
    <mergeCell ref="B95:B96"/>
    <mergeCell ref="F95:F96"/>
    <mergeCell ref="G95:G96"/>
    <mergeCell ref="F83:F84"/>
    <mergeCell ref="G83:G84"/>
    <mergeCell ref="D101:F101"/>
    <mergeCell ref="D102:F102"/>
  </mergeCells>
  <printOptions horizontalCentered="1"/>
  <pageMargins left="0.23622047244094491" right="0.23622047244094491" top="0.39370078740157483" bottom="0.39370078740157483" header="0" footer="0"/>
  <pageSetup paperSize="5" scale="36" fitToHeight="2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ae9388c0-b1e2-40ea-b6a8-c51c7913cbd2">H7EN5MXTHQNV-1772-1</_dlc_DocId>
    <_dlc_DocIdUrl xmlns="ae9388c0-b1e2-40ea-b6a8-c51c7913cbd2">
      <Url>https://mng.mincultura.gov.co/areas/artes/musica/EstadisticasdeEscuelasMunicipalesdeMusica–EMM/_layouts/DocIdRedir.aspx?ID=H7EN5MXTHQNV-1772-1</Url>
      <Description>H7EN5MXTHQNV-1772-1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F8969FE1A2B548A90200E5E10232B2" ma:contentTypeVersion="2" ma:contentTypeDescription="Crear nuevo documento." ma:contentTypeScope="" ma:versionID="491d363a9bc331c88a6780beda2afb6b">
  <xsd:schema xmlns:xsd="http://www.w3.org/2001/XMLSchema" xmlns:xs="http://www.w3.org/2001/XMLSchema" xmlns:p="http://schemas.microsoft.com/office/2006/metadata/properties" xmlns:ns1="http://schemas.microsoft.com/sharepoint/v3" xmlns:ns2="ae9388c0-b1e2-40ea-b6a8-c51c7913cbd2" targetNamespace="http://schemas.microsoft.com/office/2006/metadata/properties" ma:root="true" ma:fieldsID="2da0221a89756a2ec0c2db0b0b4be7e2" ns1:_="" ns2:_="">
    <xsd:import namespace="http://schemas.microsoft.com/sharepoint/v3"/>
    <xsd:import namespace="ae9388c0-b1e2-40ea-b6a8-c51c7913cbd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Fecha de inicio programada" ma:internalName="PublishingStartDate">
      <xsd:simpleType>
        <xsd:restriction base="dms:Unknown"/>
      </xsd:simpleType>
    </xsd:element>
    <xsd:element name="PublishingExpirationDate" ma:index="12" nillable="true" ma:displayName="Fecha de finalización programada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388c0-b1e2-40ea-b6a8-c51c7913cbd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BD0EAB3D-F844-4F84-A612-9023376CDFFB}"/>
</file>

<file path=customXml/itemProps2.xml><?xml version="1.0" encoding="utf-8"?>
<ds:datastoreItem xmlns:ds="http://schemas.openxmlformats.org/officeDocument/2006/customXml" ds:itemID="{26EA3987-7301-4332-970A-E1343A7636C0}"/>
</file>

<file path=customXml/itemProps3.xml><?xml version="1.0" encoding="utf-8"?>
<ds:datastoreItem xmlns:ds="http://schemas.openxmlformats.org/officeDocument/2006/customXml" ds:itemID="{2083DBC8-9E94-4566-92AA-AD485AE6F24F}"/>
</file>

<file path=customXml/itemProps4.xml><?xml version="1.0" encoding="utf-8"?>
<ds:datastoreItem xmlns:ds="http://schemas.openxmlformats.org/officeDocument/2006/customXml" ds:itemID="{98DC82DF-0127-4D6A-B956-938E54099C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Indicadores</vt:lpstr>
      <vt:lpstr>Indicadores!Área_de_impresión</vt:lpstr>
      <vt:lpstr>Indicadores!Títulos_a_imprimir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Cuadros de Resultados de las Estadísticas de Escuelas Municipales de Música – EMM – 2012-2013-2014​​</dc:title>
  <dc:creator>ysilva</dc:creator>
  <cp:lastModifiedBy>Pedro Camilo Vargas Sanchez</cp:lastModifiedBy>
  <cp:lastPrinted>2015-02-26T19:16:33Z</cp:lastPrinted>
  <dcterms:created xsi:type="dcterms:W3CDTF">2013-09-03T15:27:03Z</dcterms:created>
  <dcterms:modified xsi:type="dcterms:W3CDTF">2015-06-30T14:53:36Z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0x0101007FF8969FE1A2B548A90200E5E10232B2</vt:lpwstr>
  </property>
  <property fmtid="{D5CDD505-2E9C-101B-9397-08002B2CF9AE}" pid="3" name="_dlc_DocIdItemGuid">
    <vt:lpwstr>e17c2b57-81f5-47a1-a9d3-04630ce86cf8</vt:lpwstr>
  </property>
</Properties>
</file>